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freeman/Science Park Gotland Dropbox/SPG - Allmänt/2. Inkubatorn/13. Projekt/Project Oas - Regenerativ Matikubator/Modules/Sales and Marketing/Sales Segmentation/"/>
    </mc:Choice>
  </mc:AlternateContent>
  <xr:revisionPtr revIDLastSave="0" documentId="13_ncr:1_{22CC0A00-C375-8048-A467-B3489DFA66AD}" xr6:coauthVersionLast="47" xr6:coauthVersionMax="47" xr10:uidLastSave="{00000000-0000-0000-0000-000000000000}"/>
  <bookViews>
    <workbookView xWindow="0" yWindow="640" windowWidth="33600" windowHeight="19020" xr2:uid="{00000000-000D-0000-FFFF-FFFF00000000}"/>
  </bookViews>
  <sheets>
    <sheet name="Sales Segmentation " sheetId="2" r:id="rId1"/>
    <sheet name="Data Validation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7" i="2" l="1"/>
  <c r="M37" i="2"/>
  <c r="N37" i="2"/>
  <c r="O37" i="2"/>
  <c r="P37" i="2"/>
  <c r="Q37" i="2"/>
  <c r="R37" i="2"/>
  <c r="I37" i="2"/>
  <c r="K36" i="2"/>
  <c r="P36" i="2"/>
  <c r="R36" i="2"/>
  <c r="N27" i="2"/>
  <c r="P27" i="2"/>
  <c r="R27" i="2"/>
  <c r="N26" i="2"/>
  <c r="N36" i="2" s="1"/>
  <c r="P26" i="2"/>
  <c r="R26" i="2"/>
  <c r="J11" i="2"/>
  <c r="L11" i="2"/>
  <c r="N11" i="2"/>
  <c r="P11" i="2"/>
  <c r="R11" i="2"/>
  <c r="H11" i="2"/>
  <c r="R63" i="2"/>
  <c r="R64" i="2" s="1"/>
  <c r="R65" i="2" s="1"/>
  <c r="R25" i="2" s="1"/>
  <c r="R32" i="2" s="1"/>
  <c r="R33" i="2" s="1"/>
  <c r="R34" i="2" s="1"/>
  <c r="R62" i="2"/>
  <c r="R57" i="2"/>
  <c r="R58" i="2" s="1"/>
  <c r="R59" i="2" s="1"/>
  <c r="R56" i="2"/>
  <c r="R50" i="2"/>
  <c r="R51" i="2" s="1"/>
  <c r="R44" i="2"/>
  <c r="R45" i="2" s="1"/>
  <c r="P63" i="2"/>
  <c r="P64" i="2" s="1"/>
  <c r="P65" i="2" s="1"/>
  <c r="P25" i="2" s="1"/>
  <c r="P32" i="2" s="1"/>
  <c r="P33" i="2" s="1"/>
  <c r="P34" i="2" s="1"/>
  <c r="P62" i="2"/>
  <c r="P57" i="2"/>
  <c r="P58" i="2" s="1"/>
  <c r="P59" i="2" s="1"/>
  <c r="P56" i="2"/>
  <c r="P50" i="2"/>
  <c r="P51" i="2" s="1"/>
  <c r="P44" i="2"/>
  <c r="P45" i="2" s="1"/>
  <c r="N30" i="2"/>
  <c r="N63" i="2"/>
  <c r="N64" i="2" s="1"/>
  <c r="N65" i="2" s="1"/>
  <c r="N25" i="2" s="1"/>
  <c r="N32" i="2" s="1"/>
  <c r="N33" i="2" s="1"/>
  <c r="N34" i="2" s="1"/>
  <c r="N62" i="2"/>
  <c r="N29" i="2" s="1"/>
  <c r="N57" i="2"/>
  <c r="N58" i="2" s="1"/>
  <c r="N56" i="2"/>
  <c r="N50" i="2"/>
  <c r="N51" i="2" s="1"/>
  <c r="N44" i="2"/>
  <c r="N45" i="2" s="1"/>
  <c r="N46" i="2" s="1"/>
  <c r="L63" i="2"/>
  <c r="L64" i="2" s="1"/>
  <c r="L65" i="2" s="1"/>
  <c r="L25" i="2" s="1"/>
  <c r="L32" i="2" s="1"/>
  <c r="L33" i="2" s="1"/>
  <c r="L34" i="2" s="1"/>
  <c r="L62" i="2"/>
  <c r="L57" i="2"/>
  <c r="L58" i="2" s="1"/>
  <c r="L56" i="2"/>
  <c r="L50" i="2"/>
  <c r="L51" i="2" s="1"/>
  <c r="L44" i="2"/>
  <c r="L45" i="2" s="1"/>
  <c r="J63" i="2"/>
  <c r="J64" i="2" s="1"/>
  <c r="J65" i="2" s="1"/>
  <c r="J62" i="2"/>
  <c r="J57" i="2"/>
  <c r="J58" i="2" s="1"/>
  <c r="J59" i="2" s="1"/>
  <c r="J56" i="2"/>
  <c r="J50" i="2"/>
  <c r="J51" i="2" s="1"/>
  <c r="J44" i="2"/>
  <c r="H63" i="2"/>
  <c r="H64" i="2" s="1"/>
  <c r="H65" i="2" s="1"/>
  <c r="H62" i="2"/>
  <c r="H57" i="2"/>
  <c r="H58" i="2" s="1"/>
  <c r="H59" i="2" s="1"/>
  <c r="H56" i="2"/>
  <c r="H50" i="2"/>
  <c r="H51" i="2" s="1"/>
  <c r="H44" i="2"/>
  <c r="H45" i="2" s="1"/>
  <c r="H46" i="2" s="1"/>
  <c r="L27" i="2" l="1"/>
  <c r="L26" i="2"/>
  <c r="L36" i="2"/>
  <c r="J26" i="2"/>
  <c r="J36" i="2" s="1"/>
  <c r="H26" i="2"/>
  <c r="J25" i="2"/>
  <c r="J32" i="2" s="1"/>
  <c r="J33" i="2" s="1"/>
  <c r="J34" i="2" s="1"/>
  <c r="R47" i="2"/>
  <c r="R46" i="2"/>
  <c r="R53" i="2"/>
  <c r="R30" i="2" s="1"/>
  <c r="R52" i="2"/>
  <c r="R29" i="2" s="1"/>
  <c r="P52" i="2"/>
  <c r="P53" i="2"/>
  <c r="P47" i="2"/>
  <c r="P46" i="2"/>
  <c r="H25" i="2"/>
  <c r="H32" i="2" s="1"/>
  <c r="H27" i="2"/>
  <c r="N53" i="2"/>
  <c r="N52" i="2"/>
  <c r="N59" i="2"/>
  <c r="N47" i="2"/>
  <c r="L59" i="2"/>
  <c r="L53" i="2"/>
  <c r="L30" i="2" s="1"/>
  <c r="L52" i="2"/>
  <c r="L29" i="2" s="1"/>
  <c r="L47" i="2"/>
  <c r="L46" i="2"/>
  <c r="J52" i="2"/>
  <c r="J53" i="2"/>
  <c r="J45" i="2"/>
  <c r="H53" i="2"/>
  <c r="H52" i="2"/>
  <c r="H29" i="2" s="1"/>
  <c r="H47" i="2"/>
  <c r="L37" i="2" l="1"/>
  <c r="H37" i="2"/>
  <c r="H36" i="2"/>
  <c r="J27" i="2"/>
  <c r="J37" i="2" s="1"/>
  <c r="P29" i="2"/>
  <c r="P30" i="2"/>
  <c r="U32" i="2"/>
  <c r="H33" i="2"/>
  <c r="J47" i="2"/>
  <c r="J30" i="2" s="1"/>
  <c r="J46" i="2"/>
  <c r="J29" i="2" s="1"/>
  <c r="H30" i="2"/>
  <c r="U33" i="2" l="1"/>
  <c r="U34" i="2" s="1"/>
  <c r="H34" i="2"/>
  <c r="C32" i="2"/>
</calcChain>
</file>

<file path=xl/sharedStrings.xml><?xml version="1.0" encoding="utf-8"?>
<sst xmlns="http://schemas.openxmlformats.org/spreadsheetml/2006/main" count="131" uniqueCount="78">
  <si>
    <t xml:space="preserve">Name: </t>
  </si>
  <si>
    <t>Total</t>
  </si>
  <si>
    <t>Segment 1</t>
  </si>
  <si>
    <t>Segment 2</t>
  </si>
  <si>
    <t>Segment 3</t>
  </si>
  <si>
    <t>Segment 4</t>
  </si>
  <si>
    <t>Segment 5</t>
  </si>
  <si>
    <t>Segment 6</t>
  </si>
  <si>
    <t>Andelsjordbruk</t>
  </si>
  <si>
    <t>Ditt utpris (ex moms)</t>
  </si>
  <si>
    <t>Grossist</t>
  </si>
  <si>
    <t>Konsumentpris</t>
  </si>
  <si>
    <t>Din utpris</t>
  </si>
  <si>
    <t>Markup %</t>
  </si>
  <si>
    <t>Margin %</t>
  </si>
  <si>
    <t>Moms</t>
  </si>
  <si>
    <t>Butik</t>
  </si>
  <si>
    <t>Utpris calc</t>
  </si>
  <si>
    <t>Markup model</t>
  </si>
  <si>
    <t>Margin model</t>
  </si>
  <si>
    <r>
      <rPr>
        <b/>
        <sz val="12"/>
        <color theme="1"/>
        <rFont val="Calibri"/>
        <family val="2"/>
        <scheme val="minor"/>
      </rPr>
      <t>Markup</t>
    </r>
    <r>
      <rPr>
        <sz val="12"/>
        <color theme="1"/>
        <rFont val="Calibri"/>
        <family val="2"/>
        <scheme val="minor"/>
      </rPr>
      <t xml:space="preserve"> model</t>
    </r>
  </si>
  <si>
    <r>
      <rPr>
        <b/>
        <sz val="12"/>
        <color theme="1"/>
        <rFont val="Calibri"/>
        <family val="2"/>
        <scheme val="minor"/>
      </rPr>
      <t>Margin</t>
    </r>
    <r>
      <rPr>
        <sz val="12"/>
        <color theme="1"/>
        <rFont val="Calibri"/>
        <family val="2"/>
        <scheme val="minor"/>
      </rPr>
      <t xml:space="preserve"> model</t>
    </r>
  </si>
  <si>
    <t>Konsumentpris calc</t>
  </si>
  <si>
    <t>Volym / Enheter</t>
  </si>
  <si>
    <t>Pris</t>
  </si>
  <si>
    <t>Konsumentpris (ink moms)</t>
  </si>
  <si>
    <t>Snitt utpris (ex moms) / enhet</t>
  </si>
  <si>
    <t>Butikpris (ex moms)</t>
  </si>
  <si>
    <t>Inpris Butik / Grossistpris</t>
  </si>
  <si>
    <t>Snitt kostnad / enhet</t>
  </si>
  <si>
    <t>Din omstättning</t>
  </si>
  <si>
    <t>Din omsättning (ex moms)</t>
  </si>
  <si>
    <t>Direct till Ica Nära</t>
  </si>
  <si>
    <t>Din bruttoresultat</t>
  </si>
  <si>
    <t>Brutto lönsamhet</t>
  </si>
  <si>
    <t>Grossist + Mataffärer</t>
  </si>
  <si>
    <t>Helgmarknad</t>
  </si>
  <si>
    <t>Oas - Renerativt Matinkubator</t>
  </si>
  <si>
    <t>Sälj Segmenteringsverktyg</t>
  </si>
  <si>
    <t>Historik / Baskalkyl</t>
  </si>
  <si>
    <t>Förra året / period</t>
  </si>
  <si>
    <t>Grossist (nolla om ingen)</t>
  </si>
  <si>
    <t>Butik (nolla om ingen)</t>
  </si>
  <si>
    <t>e.g. Frakt</t>
  </si>
  <si>
    <t>e.g. Marknadsföring</t>
  </si>
  <si>
    <t>Modelering Instruktioner</t>
  </si>
  <si>
    <t>1. Beskriva segment själv</t>
  </si>
  <si>
    <r>
      <t xml:space="preserve">2. Välj </t>
    </r>
    <r>
      <rPr>
        <b/>
        <sz val="12"/>
        <color rgb="FF000000"/>
        <rFont val="Calibri"/>
        <family val="2"/>
        <scheme val="minor"/>
      </rPr>
      <t>Konsumentpris</t>
    </r>
    <r>
      <rPr>
        <sz val="12"/>
        <color rgb="FF000000"/>
        <rFont val="Calibri"/>
        <family val="2"/>
        <scheme val="minor"/>
      </rPr>
      <t xml:space="preserve"> eller </t>
    </r>
    <r>
      <rPr>
        <b/>
        <sz val="12"/>
        <color rgb="FF000000"/>
        <rFont val="Calibri"/>
        <family val="2"/>
        <scheme val="minor"/>
      </rPr>
      <t>utpris</t>
    </r>
  </si>
  <si>
    <r>
      <t xml:space="preserve">3. Välj </t>
    </r>
    <r>
      <rPr>
        <b/>
        <sz val="12"/>
        <color rgb="FF000000"/>
        <rFont val="Calibri"/>
        <family val="2"/>
        <scheme val="minor"/>
      </rPr>
      <t>Markup %</t>
    </r>
    <r>
      <rPr>
        <sz val="12"/>
        <color rgb="FF000000"/>
        <rFont val="Calibri"/>
        <family val="2"/>
        <scheme val="minor"/>
      </rPr>
      <t xml:space="preserve"> eller </t>
    </r>
    <r>
      <rPr>
        <b/>
        <sz val="12"/>
        <color rgb="FF000000"/>
        <rFont val="Calibri"/>
        <family val="2"/>
        <scheme val="minor"/>
      </rPr>
      <t>Margin %</t>
    </r>
    <r>
      <rPr>
        <sz val="12"/>
        <color rgb="FF000000"/>
        <rFont val="Calibri"/>
        <family val="2"/>
        <scheme val="minor"/>
      </rPr>
      <t xml:space="preserve"> (meny)</t>
    </r>
  </si>
  <si>
    <t>4. Volym / # Enheter</t>
  </si>
  <si>
    <r>
      <t xml:space="preserve">5. Definiera </t>
    </r>
    <r>
      <rPr>
        <b/>
        <sz val="12"/>
        <color theme="1"/>
        <rFont val="Calibri"/>
        <family val="2"/>
        <scheme val="minor"/>
      </rPr>
      <t>säljkostnader</t>
    </r>
    <r>
      <rPr>
        <sz val="12"/>
        <color theme="1"/>
        <rFont val="Calibri"/>
        <family val="2"/>
        <scheme val="minor"/>
      </rPr>
      <t xml:space="preserve"> </t>
    </r>
  </si>
  <si>
    <t>Hur mycket tjänar Grossisten?</t>
  </si>
  <si>
    <t>Hur mycket tjänar Butiken?</t>
  </si>
  <si>
    <t>38-50%</t>
  </si>
  <si>
    <t>Exempel - lokalbutik</t>
  </si>
  <si>
    <t xml:space="preserve">25% - 50% </t>
  </si>
  <si>
    <t>Margin exempel (obs margin ≠ markup)</t>
  </si>
  <si>
    <t>- Tobak</t>
  </si>
  <si>
    <t xml:space="preserve">- Tidningar </t>
  </si>
  <si>
    <t>- Dryck</t>
  </si>
  <si>
    <t>- Bröd</t>
  </si>
  <si>
    <t xml:space="preserve">- Frukt &amp; Grönt </t>
  </si>
  <si>
    <t xml:space="preserve">- Fryst </t>
  </si>
  <si>
    <t>Livsmedelsbutiker</t>
  </si>
  <si>
    <t>Tid (multiplicera timpris x antal tim)</t>
  </si>
  <si>
    <t>Gårdsbutik</t>
  </si>
  <si>
    <t>Mylla</t>
  </si>
  <si>
    <t>- Snacks</t>
  </si>
  <si>
    <t>- Kött &amp; fågel</t>
  </si>
  <si>
    <t>13-15%</t>
  </si>
  <si>
    <t>- Fryst</t>
  </si>
  <si>
    <t>- Colonial</t>
  </si>
  <si>
    <t>- Kött (egen styckning)</t>
  </si>
  <si>
    <t>Torr mat</t>
  </si>
  <si>
    <t>- Mat (pasta, ris)</t>
  </si>
  <si>
    <t>- Mjölk</t>
  </si>
  <si>
    <t>- Ost</t>
  </si>
  <si>
    <t>- Fisk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</si>
</sst>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#,##0.00\ &quot;kr&quot;;[Red]\-#,##0.00\ &quot;kr&quot;"/>
    <numFmt numFmtId="44" formatCode="_-* #,##0.00\ &quot;kr&quot;_-;\-* #,##0.00\ &quot;kr&quot;_-;_-* &quot;-&quot;??\ &quot;kr&quot;_-;_-@_-"/>
    <numFmt numFmtId="43" formatCode="_-* #,##0.00_-;\-* #,##0.00_-;_-* &quot;-&quot;??_-;_-@_-"/>
    <numFmt numFmtId="164" formatCode="#,##0\ &quot;kr&quot;"/>
    <numFmt numFmtId="165" formatCode="_-* #,##0\ &quot;kr&quot;_-;\-* #,##0\ &quot;kr&quot;_-;_-* &quot;-&quot;??\ &quot;kr&quot;_-;_-@_-"/>
    <numFmt numFmtId="166" formatCode="###,###,###,###&quot; kg&quot;"/>
    <numFmt numFmtId="167" formatCode="#,##0.00\ &quot;kr&quot;"/>
    <numFmt numFmtId="168" formatCode="_-* #,##0_-;\-* #,##0_-;_-* &quot;-&quot;??_-;_-@_-"/>
    <numFmt numFmtId="169" formatCode="0.0%"/>
  </numFmts>
  <fonts count="2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8EFF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FFB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8EFFC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5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0" fillId="33" borderId="0" xfId="0" applyFill="1"/>
    <xf numFmtId="0" fontId="18" fillId="33" borderId="0" xfId="0" applyFont="1" applyFill="1"/>
    <xf numFmtId="0" fontId="19" fillId="33" borderId="0" xfId="0" applyFont="1" applyFill="1"/>
    <xf numFmtId="0" fontId="18" fillId="33" borderId="0" xfId="0" applyFont="1" applyFill="1" applyAlignment="1">
      <alignment horizontal="right"/>
    </xf>
    <xf numFmtId="1" fontId="19" fillId="33" borderId="0" xfId="0" applyNumberFormat="1" applyFont="1" applyFill="1"/>
    <xf numFmtId="165" fontId="18" fillId="33" borderId="0" xfId="1" applyNumberFormat="1" applyFont="1" applyFill="1" applyBorder="1"/>
    <xf numFmtId="165" fontId="19" fillId="33" borderId="0" xfId="1" applyNumberFormat="1" applyFont="1" applyFill="1" applyBorder="1"/>
    <xf numFmtId="164" fontId="19" fillId="33" borderId="0" xfId="0" applyNumberFormat="1" applyFont="1" applyFill="1"/>
    <xf numFmtId="164" fontId="18" fillId="33" borderId="0" xfId="0" applyNumberFormat="1" applyFont="1" applyFill="1"/>
    <xf numFmtId="0" fontId="18" fillId="33" borderId="0" xfId="0" applyFont="1" applyFill="1" applyAlignment="1">
      <alignment horizontal="left"/>
    </xf>
    <xf numFmtId="166" fontId="0" fillId="33" borderId="0" xfId="0" applyNumberFormat="1" applyFill="1"/>
    <xf numFmtId="167" fontId="0" fillId="33" borderId="0" xfId="0" applyNumberFormat="1" applyFill="1"/>
    <xf numFmtId="9" fontId="0" fillId="33" borderId="0" xfId="43" applyFont="1" applyFill="1"/>
    <xf numFmtId="164" fontId="0" fillId="33" borderId="0" xfId="0" applyNumberFormat="1" applyFill="1"/>
    <xf numFmtId="0" fontId="16" fillId="33" borderId="0" xfId="0" applyFont="1" applyFill="1"/>
    <xf numFmtId="44" fontId="0" fillId="33" borderId="0" xfId="1" applyFont="1" applyFill="1"/>
    <xf numFmtId="0" fontId="0" fillId="33" borderId="0" xfId="0" applyFill="1" applyAlignment="1">
      <alignment horizontal="center"/>
    </xf>
    <xf numFmtId="9" fontId="0" fillId="33" borderId="0" xfId="43" applyFont="1" applyFill="1" applyBorder="1"/>
    <xf numFmtId="44" fontId="0" fillId="33" borderId="0" xfId="1" applyFont="1" applyFill="1" applyBorder="1"/>
    <xf numFmtId="44" fontId="16" fillId="33" borderId="0" xfId="1" applyFont="1" applyFill="1" applyBorder="1" applyAlignment="1">
      <alignment horizontal="center"/>
    </xf>
    <xf numFmtId="0" fontId="0" fillId="34" borderId="10" xfId="0" applyFill="1" applyBorder="1"/>
    <xf numFmtId="44" fontId="0" fillId="34" borderId="10" xfId="1" applyFont="1" applyFill="1" applyBorder="1"/>
    <xf numFmtId="44" fontId="16" fillId="33" borderId="0" xfId="1" applyFont="1" applyFill="1"/>
    <xf numFmtId="44" fontId="19" fillId="33" borderId="0" xfId="1" applyFont="1" applyFill="1"/>
    <xf numFmtId="44" fontId="16" fillId="33" borderId="0" xfId="1" applyFont="1" applyFill="1" applyBorder="1"/>
    <xf numFmtId="0" fontId="0" fillId="33" borderId="0" xfId="0" applyFill="1" applyAlignment="1">
      <alignment horizontal="right"/>
    </xf>
    <xf numFmtId="44" fontId="0" fillId="33" borderId="0" xfId="1" applyFont="1" applyFill="1" applyBorder="1" applyAlignment="1">
      <alignment horizontal="right"/>
    </xf>
    <xf numFmtId="44" fontId="0" fillId="33" borderId="0" xfId="0" applyNumberFormat="1" applyFill="1"/>
    <xf numFmtId="44" fontId="0" fillId="0" borderId="0" xfId="0" applyNumberFormat="1"/>
    <xf numFmtId="44" fontId="0" fillId="33" borderId="0" xfId="0" applyNumberFormat="1" applyFill="1" applyAlignment="1">
      <alignment horizontal="right"/>
    </xf>
    <xf numFmtId="44" fontId="0" fillId="33" borderId="0" xfId="43" applyNumberFormat="1" applyFont="1" applyFill="1" applyBorder="1"/>
    <xf numFmtId="165" fontId="1" fillId="33" borderId="0" xfId="1" applyNumberFormat="1" applyFont="1" applyFill="1" applyBorder="1"/>
    <xf numFmtId="44" fontId="16" fillId="33" borderId="0" xfId="0" applyNumberFormat="1" applyFont="1" applyFill="1"/>
    <xf numFmtId="9" fontId="0" fillId="33" borderId="0" xfId="43" applyFont="1" applyFill="1" applyBorder="1" applyAlignment="1">
      <alignment horizontal="right"/>
    </xf>
    <xf numFmtId="44" fontId="1" fillId="33" borderId="0" xfId="1" applyFont="1" applyFill="1"/>
    <xf numFmtId="8" fontId="16" fillId="33" borderId="0" xfId="1" applyNumberFormat="1" applyFont="1" applyFill="1" applyBorder="1"/>
    <xf numFmtId="0" fontId="20" fillId="35" borderId="0" xfId="0" applyFont="1" applyFill="1"/>
    <xf numFmtId="44" fontId="1" fillId="33" borderId="0" xfId="1" applyFont="1" applyFill="1" applyBorder="1"/>
    <xf numFmtId="0" fontId="0" fillId="33" borderId="14" xfId="0" applyFill="1" applyBorder="1"/>
    <xf numFmtId="44" fontId="16" fillId="33" borderId="14" xfId="1" applyFont="1" applyFill="1" applyBorder="1"/>
    <xf numFmtId="0" fontId="20" fillId="35" borderId="14" xfId="0" applyFont="1" applyFill="1" applyBorder="1"/>
    <xf numFmtId="44" fontId="18" fillId="33" borderId="0" xfId="0" applyNumberFormat="1" applyFont="1" applyFill="1"/>
    <xf numFmtId="44" fontId="16" fillId="33" borderId="14" xfId="0" applyNumberFormat="1" applyFont="1" applyFill="1" applyBorder="1"/>
    <xf numFmtId="0" fontId="16" fillId="34" borderId="10" xfId="0" applyFont="1" applyFill="1" applyBorder="1" applyAlignment="1">
      <alignment horizontal="center"/>
    </xf>
    <xf numFmtId="44" fontId="16" fillId="34" borderId="10" xfId="1" applyFont="1" applyFill="1" applyBorder="1" applyAlignment="1">
      <alignment horizontal="center"/>
    </xf>
    <xf numFmtId="0" fontId="21" fillId="36" borderId="10" xfId="0" applyFont="1" applyFill="1" applyBorder="1" applyAlignment="1">
      <alignment horizontal="center"/>
    </xf>
    <xf numFmtId="44" fontId="20" fillId="36" borderId="15" xfId="0" applyNumberFormat="1" applyFont="1" applyFill="1" applyBorder="1"/>
    <xf numFmtId="44" fontId="20" fillId="35" borderId="0" xfId="0" applyNumberFormat="1" applyFont="1" applyFill="1"/>
    <xf numFmtId="44" fontId="21" fillId="36" borderId="10" xfId="0" applyNumberFormat="1" applyFont="1" applyFill="1" applyBorder="1" applyAlignment="1">
      <alignment horizontal="center"/>
    </xf>
    <xf numFmtId="9" fontId="20" fillId="35" borderId="0" xfId="0" applyNumberFormat="1" applyFont="1" applyFill="1"/>
    <xf numFmtId="0" fontId="21" fillId="35" borderId="0" xfId="0" applyFont="1" applyFill="1"/>
    <xf numFmtId="9" fontId="21" fillId="35" borderId="0" xfId="0" applyNumberFormat="1" applyFont="1" applyFill="1" applyAlignment="1">
      <alignment horizontal="right"/>
    </xf>
    <xf numFmtId="44" fontId="20" fillId="35" borderId="0" xfId="0" applyNumberFormat="1" applyFont="1" applyFill="1" applyAlignment="1">
      <alignment horizontal="right"/>
    </xf>
    <xf numFmtId="44" fontId="21" fillId="35" borderId="14" xfId="0" applyNumberFormat="1" applyFont="1" applyFill="1" applyBorder="1"/>
    <xf numFmtId="0" fontId="21" fillId="35" borderId="0" xfId="0" applyFont="1" applyFill="1" applyAlignment="1">
      <alignment horizontal="right"/>
    </xf>
    <xf numFmtId="0" fontId="22" fillId="35" borderId="0" xfId="0" applyFont="1" applyFill="1"/>
    <xf numFmtId="165" fontId="22" fillId="35" borderId="0" xfId="0" applyNumberFormat="1" applyFont="1" applyFill="1"/>
    <xf numFmtId="44" fontId="21" fillId="35" borderId="0" xfId="0" applyNumberFormat="1" applyFont="1" applyFill="1"/>
    <xf numFmtId="0" fontId="21" fillId="35" borderId="0" xfId="0" applyFont="1" applyFill="1" applyAlignment="1">
      <alignment horizontal="center"/>
    </xf>
    <xf numFmtId="44" fontId="21" fillId="35" borderId="0" xfId="0" applyNumberFormat="1" applyFont="1" applyFill="1" applyAlignment="1">
      <alignment horizontal="center"/>
    </xf>
    <xf numFmtId="0" fontId="16" fillId="33" borderId="0" xfId="0" applyFont="1" applyFill="1" applyAlignment="1">
      <alignment horizontal="center"/>
    </xf>
    <xf numFmtId="9" fontId="20" fillId="36" borderId="10" xfId="0" applyNumberFormat="1" applyFont="1" applyFill="1" applyBorder="1"/>
    <xf numFmtId="168" fontId="0" fillId="34" borderId="10" xfId="44" applyNumberFormat="1" applyFont="1" applyFill="1" applyBorder="1"/>
    <xf numFmtId="9" fontId="18" fillId="33" borderId="0" xfId="0" applyNumberFormat="1" applyFont="1" applyFill="1"/>
    <xf numFmtId="9" fontId="0" fillId="33" borderId="0" xfId="0" applyNumberFormat="1" applyFill="1"/>
    <xf numFmtId="0" fontId="0" fillId="34" borderId="10" xfId="0" applyFill="1" applyBorder="1" applyAlignment="1">
      <alignment horizontal="center"/>
    </xf>
    <xf numFmtId="44" fontId="0" fillId="34" borderId="10" xfId="0" applyNumberFormat="1" applyFill="1" applyBorder="1"/>
    <xf numFmtId="44" fontId="16" fillId="34" borderId="10" xfId="0" applyNumberFormat="1" applyFont="1" applyFill="1" applyBorder="1" applyAlignment="1">
      <alignment horizontal="center"/>
    </xf>
    <xf numFmtId="44" fontId="0" fillId="34" borderId="10" xfId="1" applyFont="1" applyFill="1" applyBorder="1" applyAlignment="1">
      <alignment horizontal="right"/>
    </xf>
    <xf numFmtId="165" fontId="0" fillId="33" borderId="0" xfId="1" applyNumberFormat="1" applyFont="1" applyFill="1"/>
    <xf numFmtId="0" fontId="16" fillId="33" borderId="14" xfId="0" applyFont="1" applyFill="1" applyBorder="1"/>
    <xf numFmtId="165" fontId="16" fillId="33" borderId="14" xfId="1" applyNumberFormat="1" applyFont="1" applyFill="1" applyBorder="1"/>
    <xf numFmtId="165" fontId="16" fillId="33" borderId="0" xfId="1" applyNumberFormat="1" applyFont="1" applyFill="1" applyBorder="1"/>
    <xf numFmtId="169" fontId="0" fillId="33" borderId="0" xfId="43" applyNumberFormat="1" applyFont="1" applyFill="1"/>
    <xf numFmtId="0" fontId="0" fillId="34" borderId="16" xfId="0" applyFill="1" applyBorder="1"/>
    <xf numFmtId="0" fontId="0" fillId="34" borderId="17" xfId="0" applyFill="1" applyBorder="1"/>
    <xf numFmtId="0" fontId="0" fillId="34" borderId="18" xfId="0" applyFill="1" applyBorder="1"/>
    <xf numFmtId="9" fontId="0" fillId="34" borderId="17" xfId="43" applyFont="1" applyFill="1" applyBorder="1"/>
    <xf numFmtId="9" fontId="0" fillId="34" borderId="18" xfId="43" applyFont="1" applyFill="1" applyBorder="1"/>
    <xf numFmtId="9" fontId="20" fillId="36" borderId="17" xfId="0" applyNumberFormat="1" applyFont="1" applyFill="1" applyBorder="1"/>
    <xf numFmtId="9" fontId="20" fillId="36" borderId="18" xfId="0" applyNumberFormat="1" applyFont="1" applyFill="1" applyBorder="1"/>
    <xf numFmtId="9" fontId="0" fillId="34" borderId="17" xfId="0" applyNumberFormat="1" applyFill="1" applyBorder="1"/>
    <xf numFmtId="9" fontId="0" fillId="34" borderId="18" xfId="0" applyNumberFormat="1" applyFill="1" applyBorder="1"/>
    <xf numFmtId="9" fontId="0" fillId="34" borderId="19" xfId="43" applyFont="1" applyFill="1" applyBorder="1"/>
    <xf numFmtId="9" fontId="20" fillId="36" borderId="19" xfId="0" applyNumberFormat="1" applyFont="1" applyFill="1" applyBorder="1"/>
    <xf numFmtId="9" fontId="0" fillId="34" borderId="19" xfId="0" applyNumberFormat="1" applyFill="1" applyBorder="1"/>
    <xf numFmtId="165" fontId="0" fillId="34" borderId="16" xfId="1" applyNumberFormat="1" applyFont="1" applyFill="1" applyBorder="1"/>
    <xf numFmtId="165" fontId="0" fillId="34" borderId="17" xfId="1" applyNumberFormat="1" applyFont="1" applyFill="1" applyBorder="1"/>
    <xf numFmtId="165" fontId="0" fillId="34" borderId="18" xfId="1" applyNumberFormat="1" applyFont="1" applyFill="1" applyBorder="1"/>
    <xf numFmtId="165" fontId="16" fillId="33" borderId="0" xfId="0" applyNumberFormat="1" applyFont="1" applyFill="1"/>
    <xf numFmtId="165" fontId="16" fillId="33" borderId="14" xfId="0" applyNumberFormat="1" applyFont="1" applyFill="1" applyBorder="1"/>
    <xf numFmtId="0" fontId="23" fillId="33" borderId="0" xfId="0" applyFont="1" applyFill="1"/>
    <xf numFmtId="0" fontId="24" fillId="33" borderId="0" xfId="0" applyFont="1" applyFill="1"/>
    <xf numFmtId="0" fontId="24" fillId="0" borderId="0" xfId="0" applyFont="1"/>
    <xf numFmtId="0" fontId="0" fillId="33" borderId="20" xfId="0" applyFill="1" applyBorder="1"/>
    <xf numFmtId="0" fontId="24" fillId="33" borderId="20" xfId="0" applyFont="1" applyFill="1" applyBorder="1"/>
    <xf numFmtId="0" fontId="16" fillId="37" borderId="0" xfId="0" applyFont="1" applyFill="1"/>
    <xf numFmtId="0" fontId="0" fillId="37" borderId="0" xfId="0" applyFill="1"/>
    <xf numFmtId="0" fontId="24" fillId="37" borderId="0" xfId="0" applyFont="1" applyFill="1"/>
    <xf numFmtId="0" fontId="0" fillId="33" borderId="22" xfId="0" applyFill="1" applyBorder="1"/>
    <xf numFmtId="0" fontId="0" fillId="33" borderId="23" xfId="0" applyFill="1" applyBorder="1"/>
    <xf numFmtId="0" fontId="0" fillId="33" borderId="24" xfId="0" applyFill="1" applyBorder="1"/>
    <xf numFmtId="9" fontId="0" fillId="33" borderId="24" xfId="0" applyNumberFormat="1" applyFill="1" applyBorder="1" applyAlignment="1">
      <alignment horizontal="right"/>
    </xf>
    <xf numFmtId="0" fontId="0" fillId="33" borderId="24" xfId="0" applyFill="1" applyBorder="1" applyAlignment="1">
      <alignment horizontal="right"/>
    </xf>
    <xf numFmtId="9" fontId="0" fillId="33" borderId="24" xfId="0" applyNumberFormat="1" applyFill="1" applyBorder="1"/>
    <xf numFmtId="0" fontId="0" fillId="33" borderId="21" xfId="0" applyFill="1" applyBorder="1"/>
    <xf numFmtId="0" fontId="0" fillId="33" borderId="27" xfId="0" applyFill="1" applyBorder="1"/>
    <xf numFmtId="0" fontId="24" fillId="33" borderId="23" xfId="0" applyFont="1" applyFill="1" applyBorder="1"/>
    <xf numFmtId="0" fontId="0" fillId="33" borderId="25" xfId="0" applyFill="1" applyBorder="1"/>
    <xf numFmtId="0" fontId="0" fillId="33" borderId="0" xfId="0" quotePrefix="1" applyFill="1"/>
    <xf numFmtId="0" fontId="0" fillId="33" borderId="28" xfId="0" applyFill="1" applyBorder="1"/>
    <xf numFmtId="0" fontId="0" fillId="33" borderId="26" xfId="0" applyFill="1" applyBorder="1"/>
    <xf numFmtId="9" fontId="0" fillId="33" borderId="0" xfId="0" applyNumberFormat="1" applyFill="1" applyAlignment="1">
      <alignment horizontal="right"/>
    </xf>
    <xf numFmtId="0" fontId="24" fillId="33" borderId="24" xfId="0" applyFont="1" applyFill="1" applyBorder="1"/>
    <xf numFmtId="0" fontId="18" fillId="0" borderId="11" xfId="0" applyFont="1" applyBorder="1" applyAlignment="1">
      <alignment horizontal="left"/>
    </xf>
    <xf numFmtId="0" fontId="18" fillId="0" borderId="12" xfId="0" applyFont="1" applyBorder="1" applyAlignment="1">
      <alignment horizontal="left"/>
    </xf>
    <xf numFmtId="0" fontId="18" fillId="0" borderId="13" xfId="0" applyFont="1" applyBorder="1" applyAlignment="1">
      <alignment horizontal="left"/>
    </xf>
  </cellXfs>
  <cellStyles count="45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44" builtinId="3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 cent" xfId="43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colors>
    <mruColors>
      <color rgb="FFD8EF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7A2EA-6F05-4147-9006-739AE9424CD9}">
  <dimension ref="A1:AD106"/>
  <sheetViews>
    <sheetView tabSelected="1" topLeftCell="C1" zoomScale="135" workbookViewId="0">
      <selection activeCell="H14" sqref="H14"/>
    </sheetView>
  </sheetViews>
  <sheetFormatPr baseColWidth="10" defaultRowHeight="16" x14ac:dyDescent="0.2"/>
  <cols>
    <col min="1" max="1" width="6.83203125" customWidth="1"/>
    <col min="2" max="2" width="25.5" customWidth="1"/>
    <col min="3" max="3" width="15.1640625" bestFit="1" customWidth="1"/>
    <col min="4" max="4" width="4.5" customWidth="1"/>
    <col min="5" max="5" width="6.1640625" customWidth="1"/>
    <col min="6" max="6" width="29.6640625" customWidth="1"/>
    <col min="7" max="7" width="3.83203125" style="1" customWidth="1"/>
    <col min="8" max="8" width="21" customWidth="1"/>
    <col min="9" max="9" width="3.83203125" customWidth="1"/>
    <col min="10" max="10" width="17.5" customWidth="1"/>
    <col min="11" max="11" width="3.83203125" customWidth="1"/>
    <col min="12" max="12" width="16.6640625" customWidth="1"/>
    <col min="13" max="13" width="3.83203125" customWidth="1"/>
    <col min="14" max="14" width="17" customWidth="1"/>
    <col min="15" max="15" width="3.83203125" customWidth="1"/>
    <col min="16" max="16" width="15.83203125" customWidth="1"/>
    <col min="17" max="17" width="3.33203125" customWidth="1"/>
    <col min="18" max="18" width="15.83203125" customWidth="1"/>
    <col min="19" max="20" width="4.1640625" customWidth="1"/>
    <col min="21" max="21" width="19.1640625" customWidth="1"/>
    <col min="22" max="22" width="13.83203125" customWidth="1"/>
    <col min="23" max="23" width="5.5" customWidth="1"/>
    <col min="24" max="24" width="21" customWidth="1"/>
    <col min="25" max="25" width="15.5" customWidth="1"/>
    <col min="26" max="26" width="14.83203125" customWidth="1"/>
    <col min="27" max="27" width="15" customWidth="1"/>
    <col min="28" max="28" width="15.5" bestFit="1" customWidth="1"/>
  </cols>
  <sheetData>
    <row r="1" spans="1:30" ht="20" thickBo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1"/>
    </row>
    <row r="2" spans="1:30" ht="20" thickBot="1" x14ac:dyDescent="0.3">
      <c r="A2" s="2"/>
      <c r="B2" s="3" t="s">
        <v>37</v>
      </c>
      <c r="C2" s="2"/>
      <c r="D2" s="2"/>
      <c r="E2" s="2"/>
      <c r="F2" s="4" t="s">
        <v>0</v>
      </c>
      <c r="G2" s="4"/>
      <c r="H2" s="115"/>
      <c r="I2" s="116"/>
      <c r="J2" s="116"/>
      <c r="K2" s="116"/>
      <c r="L2" s="117"/>
      <c r="M2" s="10"/>
      <c r="N2" s="10"/>
      <c r="O2" s="10"/>
      <c r="P2" s="10"/>
      <c r="Q2" s="10"/>
      <c r="R2" s="3"/>
      <c r="S2" s="3"/>
      <c r="T2" s="3"/>
      <c r="U2" s="3"/>
      <c r="V2" s="2"/>
      <c r="W2" s="2"/>
      <c r="X2" s="98"/>
      <c r="Y2" s="98"/>
      <c r="Z2" s="98"/>
      <c r="AA2" s="2"/>
      <c r="AB2" s="2"/>
      <c r="AC2" s="2"/>
      <c r="AD2" s="1"/>
    </row>
    <row r="3" spans="1:30" ht="20" thickBot="1" x14ac:dyDescent="0.3">
      <c r="A3" s="2"/>
      <c r="B3" s="3" t="s">
        <v>38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1"/>
      <c r="U3" s="1"/>
      <c r="V3" s="1"/>
      <c r="W3" s="1"/>
      <c r="X3" s="98"/>
      <c r="Y3" s="98"/>
      <c r="Z3" s="98"/>
      <c r="AA3" s="5"/>
      <c r="AB3" s="5"/>
      <c r="AC3" s="2"/>
      <c r="AD3" s="1"/>
    </row>
    <row r="4" spans="1:30" ht="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3"/>
      <c r="S4" s="3"/>
      <c r="T4" s="106"/>
      <c r="U4" s="107"/>
      <c r="V4" s="107"/>
      <c r="W4" s="100"/>
      <c r="X4" s="98"/>
      <c r="Y4" s="98"/>
      <c r="Z4" s="98"/>
      <c r="AA4" s="2"/>
      <c r="AB4" s="2"/>
      <c r="AC4" s="2"/>
      <c r="AD4" s="1"/>
    </row>
    <row r="5" spans="1:30" ht="20" thickBot="1" x14ac:dyDescent="0.3">
      <c r="A5" s="2"/>
      <c r="B5" s="97" t="s">
        <v>39</v>
      </c>
      <c r="C5" s="1"/>
      <c r="D5" s="1"/>
      <c r="E5" s="1"/>
      <c r="F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01"/>
      <c r="U5" s="15" t="s">
        <v>56</v>
      </c>
      <c r="V5" s="1"/>
      <c r="W5" s="102"/>
      <c r="X5" s="98"/>
      <c r="Y5" s="98"/>
      <c r="Z5" s="98"/>
      <c r="AA5" s="1"/>
      <c r="AB5" s="1"/>
      <c r="AC5" s="2"/>
      <c r="AD5" s="1"/>
    </row>
    <row r="6" spans="1:30" ht="20" thickBot="1" x14ac:dyDescent="0.3">
      <c r="A6" s="2"/>
      <c r="B6" s="1" t="s">
        <v>40</v>
      </c>
      <c r="C6" s="21">
        <v>2024</v>
      </c>
      <c r="D6" s="1"/>
      <c r="E6" s="95"/>
      <c r="F6" s="15" t="s">
        <v>45</v>
      </c>
      <c r="G6" s="15"/>
      <c r="H6" s="17" t="s">
        <v>2</v>
      </c>
      <c r="I6" s="17"/>
      <c r="J6" s="17" t="s">
        <v>3</v>
      </c>
      <c r="K6" s="17"/>
      <c r="L6" s="17" t="s">
        <v>4</v>
      </c>
      <c r="M6" s="17"/>
      <c r="N6" s="17" t="s">
        <v>5</v>
      </c>
      <c r="O6" s="17"/>
      <c r="P6" s="17" t="s">
        <v>6</v>
      </c>
      <c r="Q6" s="17"/>
      <c r="R6" s="17" t="s">
        <v>7</v>
      </c>
      <c r="S6" s="1"/>
      <c r="T6" s="101"/>
      <c r="U6" s="1"/>
      <c r="V6" s="1"/>
      <c r="W6" s="102"/>
      <c r="X6" s="98"/>
      <c r="Y6" s="98"/>
      <c r="Z6" s="98"/>
      <c r="AA6" s="1"/>
      <c r="AB6" s="1"/>
      <c r="AC6" s="2"/>
      <c r="AD6" s="1"/>
    </row>
    <row r="7" spans="1:30" ht="20" thickBot="1" x14ac:dyDescent="0.3">
      <c r="A7" s="2"/>
      <c r="B7" s="1"/>
      <c r="C7" s="1"/>
      <c r="D7" s="1"/>
      <c r="E7" s="95"/>
      <c r="F7" s="1" t="s">
        <v>46</v>
      </c>
      <c r="H7" s="66" t="s">
        <v>35</v>
      </c>
      <c r="I7" s="17"/>
      <c r="J7" s="66" t="s">
        <v>32</v>
      </c>
      <c r="K7" s="17"/>
      <c r="L7" s="66" t="s">
        <v>66</v>
      </c>
      <c r="M7" s="17"/>
      <c r="N7" s="66" t="s">
        <v>36</v>
      </c>
      <c r="O7" s="17"/>
      <c r="P7" s="66" t="s">
        <v>8</v>
      </c>
      <c r="Q7" s="17"/>
      <c r="R7" s="66" t="s">
        <v>65</v>
      </c>
      <c r="S7" s="1"/>
      <c r="T7" s="101"/>
      <c r="U7" s="15" t="s">
        <v>10</v>
      </c>
      <c r="V7" s="113">
        <v>0.2</v>
      </c>
      <c r="W7" s="103"/>
      <c r="X7" s="98"/>
      <c r="Y7" s="98"/>
      <c r="Z7" s="98"/>
      <c r="AA7" s="1"/>
      <c r="AB7" s="1"/>
      <c r="AC7" s="2"/>
      <c r="AD7" s="1"/>
    </row>
    <row r="8" spans="1:30" ht="20" thickBot="1" x14ac:dyDescent="0.3">
      <c r="A8" s="2"/>
      <c r="B8" s="1"/>
      <c r="C8" s="1"/>
      <c r="D8" s="1"/>
      <c r="E8" s="95"/>
      <c r="F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01"/>
      <c r="U8" s="1" t="s">
        <v>63</v>
      </c>
      <c r="V8" s="26" t="s">
        <v>55</v>
      </c>
      <c r="W8" s="104"/>
      <c r="X8" s="98"/>
      <c r="Y8" s="98"/>
      <c r="Z8" s="98"/>
      <c r="AA8" s="1"/>
      <c r="AB8" s="1"/>
      <c r="AC8" s="2"/>
      <c r="AD8" s="1"/>
    </row>
    <row r="9" spans="1:30" ht="20" thickBot="1" x14ac:dyDescent="0.3">
      <c r="A9" s="2"/>
      <c r="B9" s="1" t="s">
        <v>29</v>
      </c>
      <c r="C9" s="22">
        <v>50</v>
      </c>
      <c r="D9" s="1"/>
      <c r="E9" s="95"/>
      <c r="F9" s="37" t="s">
        <v>47</v>
      </c>
      <c r="G9" s="37"/>
      <c r="H9" s="44" t="s">
        <v>11</v>
      </c>
      <c r="I9" s="59"/>
      <c r="J9" s="46" t="s">
        <v>11</v>
      </c>
      <c r="K9" s="59"/>
      <c r="L9" s="46" t="s">
        <v>11</v>
      </c>
      <c r="M9" s="59"/>
      <c r="N9" s="46" t="s">
        <v>11</v>
      </c>
      <c r="O9" s="59"/>
      <c r="P9" s="44" t="s">
        <v>12</v>
      </c>
      <c r="Q9" s="1"/>
      <c r="R9" s="44" t="s">
        <v>11</v>
      </c>
      <c r="S9" s="1"/>
      <c r="T9" s="101"/>
      <c r="U9" s="1"/>
      <c r="V9" s="1"/>
      <c r="W9" s="102"/>
      <c r="X9" s="98"/>
      <c r="Y9" s="98"/>
      <c r="Z9" s="98"/>
      <c r="AA9" s="1"/>
      <c r="AB9" s="1"/>
      <c r="AC9" s="2"/>
      <c r="AD9" s="1"/>
    </row>
    <row r="10" spans="1:30" ht="20" thickBot="1" x14ac:dyDescent="0.3">
      <c r="A10" s="2"/>
      <c r="B10" s="37" t="s">
        <v>26</v>
      </c>
      <c r="C10" s="22">
        <v>100</v>
      </c>
      <c r="D10" s="1"/>
      <c r="E10" s="95"/>
      <c r="F10" s="37" t="s">
        <v>24</v>
      </c>
      <c r="G10" s="37"/>
      <c r="H10" s="69">
        <v>100</v>
      </c>
      <c r="I10" s="48"/>
      <c r="J10" s="47">
        <v>35</v>
      </c>
      <c r="K10" s="48"/>
      <c r="L10" s="47">
        <v>35</v>
      </c>
      <c r="M10" s="48"/>
      <c r="N10" s="47">
        <v>100</v>
      </c>
      <c r="O10" s="48"/>
      <c r="P10" s="67">
        <v>100</v>
      </c>
      <c r="Q10" s="1"/>
      <c r="R10" s="67">
        <v>100</v>
      </c>
      <c r="S10" s="1"/>
      <c r="T10" s="101"/>
      <c r="U10" s="15" t="s">
        <v>54</v>
      </c>
      <c r="V10" s="1"/>
      <c r="W10" s="102"/>
      <c r="X10" s="98"/>
      <c r="Y10" s="98"/>
      <c r="Z10" s="98"/>
      <c r="AA10" s="1"/>
      <c r="AB10" s="1"/>
      <c r="AC10" s="2"/>
      <c r="AD10" s="1"/>
    </row>
    <row r="11" spans="1:30" ht="19" x14ac:dyDescent="0.25">
      <c r="A11" s="2"/>
      <c r="B11" s="37"/>
      <c r="C11" s="19"/>
      <c r="D11" s="1"/>
      <c r="E11" s="95"/>
      <c r="F11" s="37"/>
      <c r="G11" s="37"/>
      <c r="H11" s="53" t="str">
        <f>IF(H9='Data Validation'!$B$2,"ex moms","ink moms")</f>
        <v>ink moms</v>
      </c>
      <c r="I11" s="53"/>
      <c r="J11" s="53" t="str">
        <f>IF(J9='Data Validation'!$B$2,"ex moms","ink moms")</f>
        <v>ink moms</v>
      </c>
      <c r="K11" s="53"/>
      <c r="L11" s="53" t="str">
        <f>IF(L9='Data Validation'!$B$2,"ex moms","ink moms")</f>
        <v>ink moms</v>
      </c>
      <c r="M11" s="53"/>
      <c r="N11" s="53" t="str">
        <f>IF(N9='Data Validation'!$B$2,"ex moms","ink moms")</f>
        <v>ink moms</v>
      </c>
      <c r="O11" s="53"/>
      <c r="P11" s="53" t="str">
        <f>IF(P9='Data Validation'!$B$2,"ex moms","ink moms")</f>
        <v>ex moms</v>
      </c>
      <c r="Q11" s="53"/>
      <c r="R11" s="53" t="str">
        <f>IF(R9='Data Validation'!$B$2,"ex moms","ink moms")</f>
        <v>ink moms</v>
      </c>
      <c r="S11" s="1"/>
      <c r="T11" s="101"/>
      <c r="U11" s="110" t="s">
        <v>70</v>
      </c>
      <c r="V11" s="65">
        <v>0.27</v>
      </c>
      <c r="W11" s="105"/>
      <c r="X11" s="98"/>
      <c r="Y11" s="98"/>
      <c r="Z11" s="98"/>
      <c r="AA11" s="1"/>
      <c r="AB11" s="1"/>
      <c r="AC11" s="2"/>
      <c r="AD11" s="1"/>
    </row>
    <row r="12" spans="1:30" ht="20" thickBot="1" x14ac:dyDescent="0.3">
      <c r="A12" s="2"/>
      <c r="B12" s="1"/>
      <c r="C12" s="1"/>
      <c r="D12" s="1"/>
      <c r="E12" s="95"/>
      <c r="F12" s="37"/>
      <c r="G12" s="37"/>
      <c r="H12" s="48"/>
      <c r="I12" s="48"/>
      <c r="J12" s="48"/>
      <c r="K12" s="48"/>
      <c r="L12" s="48"/>
      <c r="M12" s="48"/>
      <c r="N12" s="48"/>
      <c r="O12" s="48"/>
      <c r="P12" s="48"/>
      <c r="Q12" s="1"/>
      <c r="R12" s="48"/>
      <c r="S12" s="1"/>
      <c r="T12" s="101"/>
      <c r="U12" s="110" t="s">
        <v>75</v>
      </c>
      <c r="V12" s="65">
        <v>0.17</v>
      </c>
      <c r="W12" s="105"/>
      <c r="X12" s="98"/>
      <c r="Y12" s="98"/>
      <c r="Z12" s="98"/>
      <c r="AA12" s="1"/>
      <c r="AB12" s="1"/>
      <c r="AC12" s="2"/>
      <c r="AD12" s="1"/>
    </row>
    <row r="13" spans="1:30" ht="20" thickBot="1" x14ac:dyDescent="0.3">
      <c r="A13" s="2"/>
      <c r="B13" s="1"/>
      <c r="C13" s="1"/>
      <c r="D13" s="1"/>
      <c r="E13" s="95"/>
      <c r="F13" s="37" t="s">
        <v>48</v>
      </c>
      <c r="G13" s="37"/>
      <c r="H13" s="45" t="s">
        <v>14</v>
      </c>
      <c r="I13" s="60"/>
      <c r="J13" s="49" t="s">
        <v>14</v>
      </c>
      <c r="K13" s="60"/>
      <c r="L13" s="49" t="s">
        <v>14</v>
      </c>
      <c r="M13" s="60"/>
      <c r="N13" s="49" t="s">
        <v>14</v>
      </c>
      <c r="O13" s="60"/>
      <c r="P13" s="68" t="s">
        <v>14</v>
      </c>
      <c r="Q13" s="1"/>
      <c r="R13" s="68" t="s">
        <v>14</v>
      </c>
      <c r="S13" s="1"/>
      <c r="T13" s="101"/>
      <c r="U13" s="110" t="s">
        <v>76</v>
      </c>
      <c r="V13" s="65">
        <v>0.25</v>
      </c>
      <c r="W13" s="105"/>
      <c r="X13" s="98"/>
      <c r="Y13" s="98"/>
      <c r="Z13" s="98"/>
      <c r="AA13" s="1"/>
      <c r="AB13" s="1"/>
      <c r="AC13" s="2"/>
      <c r="AD13" s="1"/>
    </row>
    <row r="14" spans="1:30" ht="19" x14ac:dyDescent="0.25">
      <c r="A14" s="2"/>
      <c r="B14" s="1"/>
      <c r="C14" s="1"/>
      <c r="D14" s="1"/>
      <c r="E14" s="95"/>
      <c r="F14" s="37" t="s">
        <v>41</v>
      </c>
      <c r="G14" s="37"/>
      <c r="H14" s="84">
        <v>0</v>
      </c>
      <c r="I14" s="50"/>
      <c r="J14" s="85">
        <v>0</v>
      </c>
      <c r="K14" s="50"/>
      <c r="L14" s="85"/>
      <c r="M14" s="50"/>
      <c r="N14" s="85"/>
      <c r="O14" s="50"/>
      <c r="P14" s="86"/>
      <c r="Q14" s="1"/>
      <c r="R14" s="86"/>
      <c r="S14" s="1"/>
      <c r="T14" s="101"/>
      <c r="U14" s="110" t="s">
        <v>67</v>
      </c>
      <c r="V14" s="65">
        <v>0.35</v>
      </c>
      <c r="W14" s="105"/>
      <c r="X14" s="98"/>
      <c r="Y14" s="98"/>
      <c r="Z14" s="98"/>
      <c r="AA14" s="1"/>
      <c r="AB14" s="1"/>
      <c r="AC14" s="2"/>
      <c r="AD14" s="1"/>
    </row>
    <row r="15" spans="1:30" ht="20" thickBot="1" x14ac:dyDescent="0.3">
      <c r="A15" s="2"/>
      <c r="B15" s="1"/>
      <c r="C15" s="1"/>
      <c r="D15" s="1"/>
      <c r="E15" s="95"/>
      <c r="F15" s="37" t="s">
        <v>42</v>
      </c>
      <c r="G15" s="37"/>
      <c r="H15" s="78">
        <v>0.35</v>
      </c>
      <c r="I15" s="50"/>
      <c r="J15" s="80">
        <v>0.5</v>
      </c>
      <c r="K15" s="50"/>
      <c r="L15" s="80">
        <v>0.03</v>
      </c>
      <c r="M15" s="50"/>
      <c r="N15" s="80"/>
      <c r="O15" s="50"/>
      <c r="P15" s="82"/>
      <c r="Q15" s="1"/>
      <c r="R15" s="82"/>
      <c r="S15" s="1"/>
      <c r="T15" s="101"/>
      <c r="U15" s="110" t="s">
        <v>57</v>
      </c>
      <c r="V15" s="65">
        <v>0.15</v>
      </c>
      <c r="W15" s="105"/>
      <c r="X15" s="98"/>
      <c r="Y15" s="98"/>
      <c r="Z15" s="98"/>
      <c r="AA15" s="1"/>
      <c r="AB15" s="1"/>
      <c r="AC15" s="2"/>
      <c r="AD15" s="1"/>
    </row>
    <row r="16" spans="1:30" ht="20" thickBot="1" x14ac:dyDescent="0.3">
      <c r="A16" s="2"/>
      <c r="B16" s="1" t="s">
        <v>15</v>
      </c>
      <c r="C16" s="62">
        <v>0.12</v>
      </c>
      <c r="D16" s="1"/>
      <c r="E16" s="95"/>
      <c r="F16" s="37" t="s">
        <v>15</v>
      </c>
      <c r="G16" s="37"/>
      <c r="H16" s="79">
        <v>0.12</v>
      </c>
      <c r="I16" s="50"/>
      <c r="J16" s="81">
        <v>0.12</v>
      </c>
      <c r="K16" s="50"/>
      <c r="L16" s="81">
        <v>0.12</v>
      </c>
      <c r="M16" s="50"/>
      <c r="N16" s="81">
        <v>0.12</v>
      </c>
      <c r="O16" s="50"/>
      <c r="P16" s="83">
        <v>0.12</v>
      </c>
      <c r="Q16" s="1"/>
      <c r="R16" s="83">
        <v>0.12</v>
      </c>
      <c r="S16" s="1"/>
      <c r="T16" s="101"/>
      <c r="U16" s="110" t="s">
        <v>58</v>
      </c>
      <c r="V16" s="65">
        <v>0.23</v>
      </c>
      <c r="W16" s="105"/>
      <c r="X16" s="98"/>
      <c r="Y16" s="98"/>
      <c r="Z16" s="98"/>
      <c r="AA16" s="1"/>
      <c r="AB16" s="1"/>
      <c r="AC16" s="2"/>
      <c r="AD16" s="1"/>
    </row>
    <row r="17" spans="1:30" ht="20" thickBot="1" x14ac:dyDescent="0.3">
      <c r="A17" s="2"/>
      <c r="B17" s="1"/>
      <c r="C17" s="1"/>
      <c r="D17" s="1"/>
      <c r="E17" s="95"/>
      <c r="F17" s="37"/>
      <c r="G17" s="37"/>
      <c r="H17" s="50"/>
      <c r="I17" s="50"/>
      <c r="J17" s="50"/>
      <c r="K17" s="50"/>
      <c r="L17" s="50"/>
      <c r="M17" s="50"/>
      <c r="N17" s="50"/>
      <c r="O17" s="50"/>
      <c r="P17" s="50"/>
      <c r="Q17" s="1"/>
      <c r="R17" s="50"/>
      <c r="S17" s="1"/>
      <c r="T17" s="108"/>
      <c r="U17" s="110" t="s">
        <v>59</v>
      </c>
      <c r="V17" s="65">
        <v>0.2</v>
      </c>
      <c r="W17" s="105"/>
      <c r="X17" s="98"/>
      <c r="Y17" s="98"/>
      <c r="Z17" s="98"/>
      <c r="AA17" s="1"/>
      <c r="AB17" s="1"/>
      <c r="AC17" s="2"/>
      <c r="AD17" s="1"/>
    </row>
    <row r="18" spans="1:30" ht="20" thickBot="1" x14ac:dyDescent="0.3">
      <c r="A18" s="2"/>
      <c r="B18" s="1" t="s">
        <v>23</v>
      </c>
      <c r="C18" s="63">
        <v>25000</v>
      </c>
      <c r="D18" s="1"/>
      <c r="E18" s="95"/>
      <c r="F18" s="1" t="s">
        <v>49</v>
      </c>
      <c r="H18" s="63">
        <v>4000</v>
      </c>
      <c r="I18" s="48"/>
      <c r="J18" s="63">
        <v>500</v>
      </c>
      <c r="K18" s="48"/>
      <c r="L18" s="63">
        <v>1000</v>
      </c>
      <c r="M18" s="48"/>
      <c r="N18" s="63"/>
      <c r="O18" s="48"/>
      <c r="P18" s="63">
        <v>2000</v>
      </c>
      <c r="Q18" s="1"/>
      <c r="R18" s="63"/>
      <c r="S18" s="1"/>
      <c r="T18" s="101"/>
      <c r="U18" s="110" t="s">
        <v>60</v>
      </c>
      <c r="V18" s="65">
        <v>0.28000000000000003</v>
      </c>
      <c r="W18" s="104"/>
      <c r="X18" s="98"/>
      <c r="Y18" s="98"/>
      <c r="Z18" s="98"/>
      <c r="AA18" s="1"/>
      <c r="AB18" s="1"/>
      <c r="AC18" s="2"/>
      <c r="AD18" s="1"/>
    </row>
    <row r="19" spans="1:30" ht="19" x14ac:dyDescent="0.25">
      <c r="A19" s="2"/>
      <c r="B19" s="1"/>
      <c r="C19" s="1"/>
      <c r="D19" s="1"/>
      <c r="E19" s="95"/>
      <c r="F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01"/>
      <c r="U19" s="110" t="s">
        <v>61</v>
      </c>
      <c r="V19" s="26" t="s">
        <v>53</v>
      </c>
      <c r="W19" s="105"/>
      <c r="X19" s="98"/>
      <c r="Y19" s="98"/>
      <c r="Z19" s="98"/>
      <c r="AA19" s="1"/>
      <c r="AB19" s="1"/>
      <c r="AC19" s="2"/>
      <c r="AD19" s="1"/>
    </row>
    <row r="20" spans="1:30" ht="20" thickBot="1" x14ac:dyDescent="0.3">
      <c r="A20" s="2"/>
      <c r="B20" s="1"/>
      <c r="C20" s="1"/>
      <c r="D20" s="1"/>
      <c r="E20" s="95"/>
      <c r="F20" s="1" t="s">
        <v>50</v>
      </c>
      <c r="H20" s="23"/>
      <c r="I20" s="1"/>
      <c r="J20" s="33"/>
      <c r="K20" s="1"/>
      <c r="L20" s="33"/>
      <c r="M20" s="1"/>
      <c r="N20" s="33"/>
      <c r="O20" s="1"/>
      <c r="P20" s="33"/>
      <c r="Q20" s="1"/>
      <c r="R20" s="33"/>
      <c r="S20" s="1"/>
      <c r="T20" s="101"/>
      <c r="U20" s="110" t="s">
        <v>62</v>
      </c>
      <c r="V20" s="65">
        <v>0.27</v>
      </c>
      <c r="W20" s="102"/>
      <c r="X20" s="98"/>
      <c r="Y20" s="98"/>
      <c r="Z20" s="98"/>
      <c r="AA20" s="1"/>
      <c r="AB20" s="1"/>
      <c r="AC20" s="2"/>
      <c r="AD20" s="1"/>
    </row>
    <row r="21" spans="1:30" ht="19" x14ac:dyDescent="0.25">
      <c r="A21" s="2"/>
      <c r="B21" s="1"/>
      <c r="C21" s="1"/>
      <c r="D21" s="1"/>
      <c r="E21" s="95"/>
      <c r="F21" s="75" t="s">
        <v>43</v>
      </c>
      <c r="H21" s="87"/>
      <c r="I21" s="70"/>
      <c r="J21" s="87">
        <v>10000</v>
      </c>
      <c r="K21" s="70"/>
      <c r="L21" s="87">
        <v>5000</v>
      </c>
      <c r="M21" s="70"/>
      <c r="N21" s="87"/>
      <c r="O21" s="70"/>
      <c r="P21" s="87"/>
      <c r="Q21" s="70"/>
      <c r="R21" s="75"/>
      <c r="S21" s="1"/>
      <c r="T21" s="108"/>
      <c r="U21" s="110" t="s">
        <v>68</v>
      </c>
      <c r="V21" s="26" t="s">
        <v>69</v>
      </c>
      <c r="W21" s="114"/>
      <c r="X21" s="98"/>
      <c r="Y21" s="98"/>
      <c r="Z21" s="98"/>
      <c r="AA21" s="1"/>
      <c r="AB21" s="1"/>
      <c r="AC21" s="2"/>
      <c r="AD21" s="1"/>
    </row>
    <row r="22" spans="1:30" ht="19" x14ac:dyDescent="0.25">
      <c r="A22" s="2"/>
      <c r="B22" s="1"/>
      <c r="C22" s="1"/>
      <c r="D22" s="1"/>
      <c r="E22" s="95"/>
      <c r="F22" s="76" t="s">
        <v>44</v>
      </c>
      <c r="H22" s="88"/>
      <c r="I22" s="70"/>
      <c r="J22" s="88"/>
      <c r="K22" s="70"/>
      <c r="L22" s="88"/>
      <c r="M22" s="70"/>
      <c r="N22" s="88"/>
      <c r="O22" s="70"/>
      <c r="P22" s="88"/>
      <c r="Q22" s="70"/>
      <c r="R22" s="76"/>
      <c r="S22" s="1"/>
      <c r="T22" s="101"/>
      <c r="U22" s="110" t="s">
        <v>77</v>
      </c>
      <c r="V22" s="65">
        <v>0.3</v>
      </c>
      <c r="W22" s="102"/>
      <c r="X22" s="98"/>
      <c r="Y22" s="98"/>
      <c r="Z22" s="98"/>
      <c r="AA22" s="1"/>
      <c r="AB22" s="1"/>
      <c r="AC22" s="2"/>
      <c r="AD22" s="1"/>
    </row>
    <row r="23" spans="1:30" ht="20" thickBot="1" x14ac:dyDescent="0.3">
      <c r="A23" s="2"/>
      <c r="B23" s="1"/>
      <c r="C23" s="1"/>
      <c r="D23" s="1"/>
      <c r="E23" s="96"/>
      <c r="F23" s="76" t="s">
        <v>64</v>
      </c>
      <c r="H23" s="89"/>
      <c r="I23" s="70"/>
      <c r="J23" s="89"/>
      <c r="K23" s="70"/>
      <c r="L23" s="89"/>
      <c r="M23" s="70"/>
      <c r="N23" s="89"/>
      <c r="O23" s="70"/>
      <c r="P23" s="89"/>
      <c r="Q23" s="70"/>
      <c r="R23" s="77"/>
      <c r="S23" s="1"/>
      <c r="T23" s="101"/>
      <c r="U23" s="110" t="s">
        <v>72</v>
      </c>
      <c r="V23" s="65">
        <v>0.35</v>
      </c>
      <c r="W23" s="102"/>
      <c r="X23" s="98"/>
      <c r="Y23" s="98"/>
      <c r="Z23" s="98"/>
      <c r="AA23" s="1"/>
      <c r="AB23" s="1"/>
      <c r="AC23" s="2"/>
      <c r="AD23" s="1"/>
    </row>
    <row r="24" spans="1:30" s="94" customFormat="1" ht="19" x14ac:dyDescent="0.25">
      <c r="A24" s="92"/>
      <c r="B24" s="93"/>
      <c r="C24" s="93"/>
      <c r="D24" s="93"/>
      <c r="E24" s="95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101"/>
      <c r="U24" s="110" t="s">
        <v>60</v>
      </c>
      <c r="V24" s="65">
        <v>0.35</v>
      </c>
      <c r="W24" s="102"/>
      <c r="X24" s="99"/>
      <c r="Y24" s="99"/>
      <c r="Z24" s="99"/>
      <c r="AA24" s="93"/>
      <c r="AB24" s="93"/>
      <c r="AC24" s="92"/>
      <c r="AD24" s="93"/>
    </row>
    <row r="25" spans="1:30" ht="19" x14ac:dyDescent="0.25">
      <c r="A25" s="2"/>
      <c r="B25" s="1"/>
      <c r="C25" s="1"/>
      <c r="D25" s="1"/>
      <c r="E25" s="95"/>
      <c r="F25" s="1" t="s">
        <v>9</v>
      </c>
      <c r="H25" s="23">
        <f>IF(H9="Konsumentpris",IF(H13="Markup %",H59,H65),H10)</f>
        <v>58.035714285714285</v>
      </c>
      <c r="I25" s="1"/>
      <c r="J25" s="33">
        <f>IF(J9="Konsumentpris",IF(J13="Markup %",J59,J65),J10)</f>
        <v>15.624999999999998</v>
      </c>
      <c r="K25" s="1"/>
      <c r="L25" s="33">
        <f>IF(L9="Konsumentpris",IF(L13="Markup %",L59,L65),L10)</f>
        <v>30.312499999999996</v>
      </c>
      <c r="M25" s="1"/>
      <c r="N25" s="33">
        <f>IF(N9="Konsumentpris",IF(N13="Markup %",N59,N65),N10)</f>
        <v>89.285714285714278</v>
      </c>
      <c r="O25" s="1"/>
      <c r="P25" s="33">
        <f>IF(P9="Konsumentpris",IF(P13="Markup %",P59,P65),P10)</f>
        <v>100</v>
      </c>
      <c r="Q25" s="1"/>
      <c r="R25" s="33">
        <f>IF(R9="Konsumentpris",IF(R13="Markup %",R59,R65),R10)</f>
        <v>89.285714285714278</v>
      </c>
      <c r="S25" s="1"/>
      <c r="T25" s="101"/>
      <c r="U25" s="1" t="s">
        <v>73</v>
      </c>
      <c r="V25" s="1"/>
      <c r="W25" s="102"/>
      <c r="X25" s="98"/>
      <c r="Y25" s="98"/>
      <c r="Z25" s="98"/>
      <c r="AA25" s="1"/>
      <c r="AB25" s="1"/>
      <c r="AC25" s="2"/>
      <c r="AD25" s="1"/>
    </row>
    <row r="26" spans="1:30" ht="19" x14ac:dyDescent="0.25">
      <c r="A26" s="2"/>
      <c r="B26" s="1"/>
      <c r="C26" s="16"/>
      <c r="D26" s="1"/>
      <c r="E26" s="95"/>
      <c r="F26" s="1" t="s">
        <v>28</v>
      </c>
      <c r="H26" s="28" t="str">
        <f>IF(AND(H14&lt;&gt;"",H14&lt;&gt;0),IF(H9="Konsumentpris",IF(H13="Markup %",H58,H64),IF(H13="Markup %",H44,H50)),"")</f>
        <v/>
      </c>
      <c r="I26" s="28"/>
      <c r="J26" s="28" t="str">
        <f>IF(AND(J14&lt;&gt;"",J14&lt;&gt;0),IF(J9="Konsumentpris",IF(J13="Markup %",J58,J64),IF(J13="Markup %",J44,J50)),"")</f>
        <v/>
      </c>
      <c r="K26" s="28"/>
      <c r="L26" s="28" t="str">
        <f>IF(AND(L14&lt;&gt;"",L14&lt;&gt;0),IF(L9="Konsumentpris",IF(L13="Markup %",L58,L64),IF(L13="Markup %",L44,L50)),"")</f>
        <v/>
      </c>
      <c r="M26" s="28"/>
      <c r="N26" s="28" t="str">
        <f>IF(AND(N14&lt;&gt;"",N14&lt;&gt;0),IF(N9="Konsumentpris",IF(N13="Markup %",N58,N64),IF(N13="Markup %",N44,N50)),"")</f>
        <v/>
      </c>
      <c r="O26" s="28"/>
      <c r="P26" s="28" t="str">
        <f>IF(AND(P14&lt;&gt;"",P14&lt;&gt;0),IF(P9="Konsumentpris",IF(P13="Markup %",P58,P64),IF(P13="Markup %",P44,P50)),"")</f>
        <v/>
      </c>
      <c r="Q26" s="28"/>
      <c r="R26" s="28" t="str">
        <f>IF(AND(R14&lt;&gt;"",R14&lt;&gt;0),IF(R9="Konsumentpris",IF(R13="Markup %",R58,R64),IF(R13="Markup %",R44,R50)),"")</f>
        <v/>
      </c>
      <c r="S26" s="1"/>
      <c r="T26" s="101"/>
      <c r="U26" s="110" t="s">
        <v>74</v>
      </c>
      <c r="V26" s="65">
        <v>0.27</v>
      </c>
      <c r="W26" s="102"/>
      <c r="X26" s="98"/>
      <c r="Y26" s="98"/>
      <c r="Z26" s="98"/>
      <c r="AA26" s="1"/>
      <c r="AB26" s="1"/>
      <c r="AC26" s="2"/>
      <c r="AD26" s="1"/>
    </row>
    <row r="27" spans="1:30" ht="19" x14ac:dyDescent="0.25">
      <c r="A27" s="2"/>
      <c r="B27" s="1"/>
      <c r="C27" s="28"/>
      <c r="D27" s="1"/>
      <c r="E27" s="95"/>
      <c r="F27" s="1" t="s">
        <v>27</v>
      </c>
      <c r="H27" s="16">
        <f>IF(H9="Konsumentpris",IF(H13="Markup %",H57,H63),IF(H13="Markup %",H45,H51))</f>
        <v>89.285714285714278</v>
      </c>
      <c r="I27" s="1"/>
      <c r="J27" s="28">
        <f>IF(AND(J15&lt;&gt;"",J15&lt;&gt;0),IF(J9="Konsumentpris",IF(J13="Markup %",J57,J63),IF(J13="Markup %",J45,J51)),"")</f>
        <v>31.249999999999996</v>
      </c>
      <c r="K27" s="28"/>
      <c r="L27" s="28">
        <f>IF(AND(L15&lt;&gt;"",L15&lt;&gt;0),IF(L9="Konsumentpris",IF(L13="Markup %",L57,L63),IF(L13="Markup %",L45,L51)),"")</f>
        <v>31.249999999999996</v>
      </c>
      <c r="M27" s="28"/>
      <c r="N27" s="28" t="str">
        <f>IF(AND(N15&lt;&gt;"",N15&lt;&gt;0),IF(N9="Konsumentpris",IF(N13="Markup %",N57,N63),IF(N13="Markup %",N45,N51)),"")</f>
        <v/>
      </c>
      <c r="O27" s="28"/>
      <c r="P27" s="28" t="str">
        <f>IF(AND(P15&lt;&gt;"",P15&lt;&gt;0),IF(P9="Konsumentpris",IF(P13="Markup %",P57,P63),IF(P13="Markup %",P45,P51)),"")</f>
        <v/>
      </c>
      <c r="Q27" s="28"/>
      <c r="R27" s="28" t="str">
        <f>IF(AND(R15&lt;&gt;"",R15&lt;&gt;0),IF(R9="Konsumentpris",IF(R13="Markup %",R57,R63),IF(R13="Markup %",R45,R51)),"")</f>
        <v/>
      </c>
      <c r="S27" s="1"/>
      <c r="T27" s="101"/>
      <c r="U27" s="110" t="s">
        <v>67</v>
      </c>
      <c r="V27" s="65">
        <v>0.35</v>
      </c>
      <c r="W27" s="102"/>
      <c r="X27" s="98"/>
      <c r="Y27" s="98"/>
      <c r="Z27" s="98"/>
      <c r="AA27" s="1"/>
      <c r="AB27" s="1"/>
      <c r="AC27" s="2"/>
      <c r="AD27" s="1"/>
    </row>
    <row r="28" spans="1:30" ht="19" x14ac:dyDescent="0.25">
      <c r="A28" s="2"/>
      <c r="B28" s="1"/>
      <c r="C28" s="16"/>
      <c r="D28" s="1"/>
      <c r="E28" s="95"/>
      <c r="F28" s="1"/>
      <c r="H28" s="19"/>
      <c r="I28" s="1"/>
      <c r="J28" s="28"/>
      <c r="K28" s="1"/>
      <c r="L28" s="28"/>
      <c r="M28" s="1"/>
      <c r="N28" s="28"/>
      <c r="O28" s="1"/>
      <c r="P28" s="28"/>
      <c r="Q28" s="1"/>
      <c r="R28" s="28"/>
      <c r="S28" s="1"/>
      <c r="T28" s="101"/>
      <c r="U28" s="110" t="s">
        <v>71</v>
      </c>
      <c r="V28" s="65">
        <v>0.35</v>
      </c>
      <c r="W28" s="102"/>
      <c r="X28" s="98"/>
      <c r="Y28" s="98"/>
      <c r="Z28" s="98"/>
      <c r="AA28" s="1"/>
      <c r="AB28" s="1"/>
      <c r="AC28" s="2"/>
      <c r="AD28" s="1"/>
    </row>
    <row r="29" spans="1:30" ht="20" thickBot="1" x14ac:dyDescent="0.3">
      <c r="A29" s="2"/>
      <c r="B29" s="1"/>
      <c r="C29" s="1"/>
      <c r="D29" s="1"/>
      <c r="E29" s="95"/>
      <c r="F29" s="1" t="s">
        <v>15</v>
      </c>
      <c r="H29" s="35">
        <f>IF(H9="Konsumentpris",IF(H13="Markup %",H56,H62),IF(H13="Markup %",H46,H52))</f>
        <v>12</v>
      </c>
      <c r="I29" s="1"/>
      <c r="J29" s="28">
        <f>IF(J9="Konsumentpris",IF(J13="Markup %",J56,J62),IF(J13="Markup %",J46,J52))</f>
        <v>4.2</v>
      </c>
      <c r="K29" s="1"/>
      <c r="L29" s="28">
        <f>IF(L9="Konsumentpris",IF(L13="Markup %",L56,L62),IF(L13="Markup %",L46,L52))</f>
        <v>4.2</v>
      </c>
      <c r="M29" s="1"/>
      <c r="N29" s="28">
        <f>IF(N9="Konsumentpris",IF(N13="Markup %",N56,N62),IF(N13="Markup %",N46,N52))</f>
        <v>12</v>
      </c>
      <c r="O29" s="1"/>
      <c r="P29" s="28">
        <f>IF(P9="Konsumentpris",IF(P13="Markup %",P56,P62),IF(P13="Markup %",P46,P52))</f>
        <v>12</v>
      </c>
      <c r="Q29" s="1"/>
      <c r="R29" s="28">
        <f>IF(R9="Konsumentpris",IF(R13="Markup %",R56,R62),IF(R13="Markup %",R46,R52))</f>
        <v>12</v>
      </c>
      <c r="S29" s="1"/>
      <c r="T29" s="109"/>
      <c r="U29" s="111"/>
      <c r="V29" s="111"/>
      <c r="W29" s="112"/>
      <c r="X29" s="98"/>
      <c r="Y29" s="98"/>
      <c r="Z29" s="98"/>
      <c r="AA29" s="1"/>
      <c r="AB29" s="1"/>
      <c r="AC29" s="2"/>
      <c r="AD29" s="1"/>
    </row>
    <row r="30" spans="1:30" ht="19" x14ac:dyDescent="0.25">
      <c r="A30" s="2"/>
      <c r="B30" s="1"/>
      <c r="C30" s="1"/>
      <c r="D30" s="1"/>
      <c r="E30" s="95"/>
      <c r="F30" s="1" t="s">
        <v>25</v>
      </c>
      <c r="H30" s="23">
        <f>IF(H9="Konsumentpris",H10,IF(H13="Markup %",H47,H53))</f>
        <v>100</v>
      </c>
      <c r="I30" s="1"/>
      <c r="J30" s="33">
        <f>IF(J9="Konsumentpris",J10,IF(J13="Markup %",J47,J53))</f>
        <v>35</v>
      </c>
      <c r="K30" s="1"/>
      <c r="L30" s="33">
        <f>IF(L9="Konsumentpris",L10,IF(L13="Markup %",L47,L53))</f>
        <v>35</v>
      </c>
      <c r="M30" s="1"/>
      <c r="N30" s="33">
        <f>IF(N9="Konsumentpris",N10,IF(N13="Markup %",N47,N53))</f>
        <v>100</v>
      </c>
      <c r="O30" s="1"/>
      <c r="P30" s="33">
        <f>IF(P9="Konsumentpris",P10,IF(P13="Markup %",P47,P53))</f>
        <v>112.00000000000001</v>
      </c>
      <c r="Q30" s="1"/>
      <c r="R30" s="33">
        <f>IF(R9="Konsumentpris",R10,IF(R13="Markup %",R47,R53))</f>
        <v>100</v>
      </c>
      <c r="S30" s="1"/>
      <c r="T30" s="1"/>
      <c r="U30" s="1"/>
      <c r="V30" s="1"/>
      <c r="W30" s="1"/>
      <c r="X30" s="98"/>
      <c r="Y30" s="98"/>
      <c r="Z30" s="98"/>
      <c r="AA30" s="1"/>
      <c r="AB30" s="1"/>
      <c r="AC30" s="2"/>
      <c r="AD30" s="1"/>
    </row>
    <row r="31" spans="1:30" ht="19" x14ac:dyDescent="0.25">
      <c r="A31" s="2"/>
      <c r="B31" s="1"/>
      <c r="C31" s="1"/>
      <c r="D31" s="1"/>
      <c r="E31" s="95"/>
      <c r="F31" s="37"/>
      <c r="G31" s="37"/>
      <c r="H31" s="48"/>
      <c r="I31" s="48"/>
      <c r="J31" s="48"/>
      <c r="K31" s="48"/>
      <c r="L31" s="48"/>
      <c r="M31" s="48"/>
      <c r="N31" s="48"/>
      <c r="O31" s="48"/>
      <c r="P31" s="48"/>
      <c r="Q31" s="1"/>
      <c r="R31" s="48"/>
      <c r="S31" s="1"/>
      <c r="T31" s="1"/>
      <c r="U31" s="17" t="s">
        <v>1</v>
      </c>
      <c r="V31" s="1"/>
      <c r="W31" s="1"/>
      <c r="X31" s="98"/>
      <c r="Y31" s="98"/>
      <c r="Z31" s="98"/>
      <c r="AA31" s="1"/>
      <c r="AB31" s="1"/>
      <c r="AC31" s="2"/>
      <c r="AD31" s="1"/>
    </row>
    <row r="32" spans="1:30" ht="19" x14ac:dyDescent="0.25">
      <c r="A32" s="2"/>
      <c r="B32" s="15" t="s">
        <v>31</v>
      </c>
      <c r="C32" s="23">
        <f>C10*C18</f>
        <v>2500000</v>
      </c>
      <c r="D32" s="1"/>
      <c r="E32" s="95"/>
      <c r="F32" s="71" t="s">
        <v>30</v>
      </c>
      <c r="G32" s="71"/>
      <c r="H32" s="72">
        <f>H18*H25</f>
        <v>232142.85714285713</v>
      </c>
      <c r="I32" s="72"/>
      <c r="J32" s="72">
        <f>J18*J25</f>
        <v>7812.4999999999991</v>
      </c>
      <c r="K32" s="72"/>
      <c r="L32" s="72">
        <f>L18*L25</f>
        <v>30312.499999999996</v>
      </c>
      <c r="M32" s="72"/>
      <c r="N32" s="72">
        <f>N18*N25</f>
        <v>0</v>
      </c>
      <c r="O32" s="72"/>
      <c r="P32" s="72">
        <f>P18*P25</f>
        <v>200000</v>
      </c>
      <c r="Q32" s="72"/>
      <c r="R32" s="72">
        <f>R18*R25</f>
        <v>0</v>
      </c>
      <c r="S32" s="39"/>
      <c r="T32" s="39"/>
      <c r="U32" s="91">
        <f>SUM(H32:R32)</f>
        <v>470267.8571428571</v>
      </c>
      <c r="V32" s="1"/>
      <c r="W32" s="1"/>
      <c r="X32" s="98"/>
      <c r="Y32" s="98"/>
      <c r="Z32" s="98"/>
      <c r="AA32" s="1"/>
      <c r="AB32" s="1"/>
      <c r="AC32" s="2"/>
      <c r="AD32" s="1"/>
    </row>
    <row r="33" spans="1:30" ht="19" x14ac:dyDescent="0.25">
      <c r="A33" s="2"/>
      <c r="B33" s="15"/>
      <c r="C33" s="16"/>
      <c r="D33" s="1"/>
      <c r="E33" s="95"/>
      <c r="F33" s="15" t="s">
        <v>33</v>
      </c>
      <c r="G33" s="15"/>
      <c r="H33" s="73">
        <f>H32-(H18*$C$9)-SUM(H21:H23)</f>
        <v>32142.85714285713</v>
      </c>
      <c r="I33" s="73"/>
      <c r="J33" s="73">
        <f>J32-(J18*$C$9)-SUM(J21:J23)</f>
        <v>-27187.5</v>
      </c>
      <c r="K33" s="73"/>
      <c r="L33" s="73">
        <f>L32-(L18*$C$9)-SUM(L21:L23)</f>
        <v>-24687.500000000004</v>
      </c>
      <c r="M33" s="73"/>
      <c r="N33" s="73">
        <f>N32-(N18*$C$9)-SUM(N21:N23)</f>
        <v>0</v>
      </c>
      <c r="O33" s="73"/>
      <c r="P33" s="73">
        <f>P32-(P18*$C$9)-SUM(P21:P23)</f>
        <v>100000</v>
      </c>
      <c r="Q33" s="73"/>
      <c r="R33" s="73">
        <f>R32-(R18*$C$9)-SUM(R21:R23)</f>
        <v>0</v>
      </c>
      <c r="S33" s="1"/>
      <c r="T33" s="1"/>
      <c r="U33" s="90">
        <f t="shared" ref="U33" si="0">SUM(H33:R33)</f>
        <v>80267.85714285713</v>
      </c>
      <c r="V33" s="1"/>
      <c r="W33" s="1"/>
      <c r="X33" s="98"/>
      <c r="Y33" s="98"/>
      <c r="Z33" s="98"/>
      <c r="AA33" s="1"/>
      <c r="AB33" s="1"/>
      <c r="AC33" s="2"/>
      <c r="AD33" s="1"/>
    </row>
    <row r="34" spans="1:30" ht="19" x14ac:dyDescent="0.25">
      <c r="A34" s="2"/>
      <c r="B34" s="15"/>
      <c r="C34" s="16"/>
      <c r="D34" s="1"/>
      <c r="E34" s="95"/>
      <c r="F34" s="1" t="s">
        <v>34</v>
      </c>
      <c r="H34" s="74">
        <f t="shared" ref="H34" si="1">IF(ISERROR(H33/H32),"",H33/H32)</f>
        <v>0.13846153846153841</v>
      </c>
      <c r="I34" s="74"/>
      <c r="J34" s="74">
        <f>IF(ISERROR(J33/J32),"",J33/J32)</f>
        <v>-3.4800000000000004</v>
      </c>
      <c r="K34" s="74"/>
      <c r="L34" s="74">
        <f>IF(ISERROR(L33/L32),"",L33/L32)</f>
        <v>-0.81443298969072186</v>
      </c>
      <c r="M34" s="74"/>
      <c r="N34" s="74" t="str">
        <f>IF(ISERROR(N33/N32),"",N33/N32)</f>
        <v/>
      </c>
      <c r="O34" s="74"/>
      <c r="P34" s="74">
        <f>IF(ISERROR(P33/P32),"",P33/P32)</f>
        <v>0.5</v>
      </c>
      <c r="Q34" s="74"/>
      <c r="R34" s="74" t="str">
        <f>IF(ISERROR(R33/R32),"",R33/R32)</f>
        <v/>
      </c>
      <c r="S34" s="74"/>
      <c r="T34" s="74"/>
      <c r="U34" s="74">
        <f>IF(ISERROR(U33/U32),"",U33/U32)</f>
        <v>0.17068539965824947</v>
      </c>
      <c r="V34" s="1"/>
      <c r="W34" s="1"/>
      <c r="X34" s="98"/>
      <c r="Y34" s="98"/>
      <c r="Z34" s="98"/>
      <c r="AA34" s="1"/>
      <c r="AB34" s="1"/>
      <c r="AC34" s="2"/>
      <c r="AD34" s="1"/>
    </row>
    <row r="35" spans="1:30" ht="19" x14ac:dyDescent="0.25">
      <c r="A35" s="2"/>
      <c r="B35" s="15"/>
      <c r="C35" s="16"/>
      <c r="D35" s="1"/>
      <c r="E35" s="95"/>
      <c r="F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98"/>
      <c r="Y35" s="98"/>
      <c r="Z35" s="98"/>
      <c r="AA35" s="1"/>
      <c r="AB35" s="1"/>
      <c r="AC35" s="2"/>
      <c r="AD35" s="1"/>
    </row>
    <row r="36" spans="1:30" ht="19" x14ac:dyDescent="0.25">
      <c r="A36" s="2"/>
      <c r="B36" s="1"/>
      <c r="C36" s="1"/>
      <c r="D36" s="1"/>
      <c r="E36" s="95"/>
      <c r="F36" s="1" t="s">
        <v>51</v>
      </c>
      <c r="H36" s="70" t="str">
        <f>IF(AND(H14&lt;&gt;"",H14&lt;&gt;0),((H18*H26)-(H18*H25)),"")</f>
        <v/>
      </c>
      <c r="I36" s="70"/>
      <c r="J36" s="70" t="str">
        <f>IF(AND(J14&lt;&gt;"",J14&lt;&gt;0),((J18*J26)-(J18*J25)),"")</f>
        <v/>
      </c>
      <c r="K36" s="70" t="str">
        <f>IF(AND(K14&lt;&gt;"",K14&lt;&gt;0),((K18*K26)-(K18*K25)),"")</f>
        <v/>
      </c>
      <c r="L36" s="70" t="str">
        <f>IF(AND(L14&lt;&gt;"",L14&lt;&gt;0),((L18*L26)-(L18*L25)),"")</f>
        <v/>
      </c>
      <c r="M36" s="70"/>
      <c r="N36" s="70" t="str">
        <f>IF(AND(N14&lt;&gt;"",N14&lt;&gt;0),((N18*N26)-(N18*N25)),"")</f>
        <v/>
      </c>
      <c r="O36" s="70"/>
      <c r="P36" s="70" t="str">
        <f>IF(AND(P14&lt;&gt;"",P14&lt;&gt;0),((P18*P26)-(P18*P25)),"")</f>
        <v/>
      </c>
      <c r="Q36" s="70"/>
      <c r="R36" s="70" t="str">
        <f>IF(AND(R14&lt;&gt;"",R14&lt;&gt;0),((R18*R26)-(R18*R25)),"")</f>
        <v/>
      </c>
      <c r="S36" s="70"/>
      <c r="T36" s="70"/>
      <c r="U36" s="70"/>
      <c r="V36" s="1"/>
      <c r="W36" s="1"/>
      <c r="X36" s="98"/>
      <c r="Y36" s="98"/>
      <c r="Z36" s="98"/>
      <c r="AA36" s="1"/>
      <c r="AB36" s="1"/>
      <c r="AC36" s="2"/>
      <c r="AD36" s="1"/>
    </row>
    <row r="37" spans="1:30" ht="19" x14ac:dyDescent="0.25">
      <c r="A37" s="2"/>
      <c r="B37" s="24"/>
      <c r="C37" s="1"/>
      <c r="D37" s="1"/>
      <c r="E37" s="95"/>
      <c r="F37" s="1" t="s">
        <v>52</v>
      </c>
      <c r="H37" s="70">
        <f t="shared" ref="H37:R37" si="2">IF(AND(H15&lt;&gt;"",H15&lt;&gt;0),IF(OR(H14="",H14=0),(H18*H27)-(H18*H25),((H18*H27)-(H18*H26))),"")</f>
        <v>124999.99999999997</v>
      </c>
      <c r="I37" s="70" t="str">
        <f t="shared" si="2"/>
        <v/>
      </c>
      <c r="J37" s="70">
        <f t="shared" si="2"/>
        <v>7812.4999999999991</v>
      </c>
      <c r="K37" s="70" t="str">
        <f t="shared" si="2"/>
        <v/>
      </c>
      <c r="L37" s="70">
        <f t="shared" si="2"/>
        <v>937.5</v>
      </c>
      <c r="M37" s="70" t="str">
        <f t="shared" si="2"/>
        <v/>
      </c>
      <c r="N37" s="70" t="str">
        <f t="shared" si="2"/>
        <v/>
      </c>
      <c r="O37" s="70" t="str">
        <f t="shared" si="2"/>
        <v/>
      </c>
      <c r="P37" s="70" t="str">
        <f t="shared" si="2"/>
        <v/>
      </c>
      <c r="Q37" s="70" t="str">
        <f t="shared" si="2"/>
        <v/>
      </c>
      <c r="R37" s="70" t="str">
        <f t="shared" si="2"/>
        <v/>
      </c>
      <c r="S37" s="1"/>
      <c r="T37" s="1"/>
      <c r="U37" s="1"/>
      <c r="V37" s="1"/>
      <c r="W37" s="1"/>
      <c r="X37" s="98"/>
      <c r="Y37" s="98"/>
      <c r="Z37" s="98"/>
      <c r="AA37" s="1"/>
      <c r="AB37" s="1"/>
      <c r="AC37" s="2"/>
      <c r="AD37" s="1"/>
    </row>
    <row r="38" spans="1:30" ht="19" x14ac:dyDescent="0.25">
      <c r="A38" s="2"/>
      <c r="B38" s="1"/>
      <c r="C38" s="1"/>
      <c r="D38" s="1"/>
      <c r="E38" s="1"/>
      <c r="F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98"/>
      <c r="Y38" s="98"/>
      <c r="Z38" s="98"/>
      <c r="AA38" s="1"/>
      <c r="AB38" s="1"/>
      <c r="AC38" s="2"/>
      <c r="AD38" s="1"/>
    </row>
    <row r="39" spans="1:30" ht="19" x14ac:dyDescent="0.25">
      <c r="A39" s="2"/>
      <c r="B39" s="1"/>
      <c r="C39" s="1"/>
      <c r="D39" s="1"/>
      <c r="E39" s="1"/>
      <c r="F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98"/>
      <c r="Y39" s="98"/>
      <c r="Z39" s="98"/>
      <c r="AA39" s="1"/>
      <c r="AB39" s="1"/>
      <c r="AC39" s="2"/>
      <c r="AD39" s="1"/>
    </row>
    <row r="40" spans="1:30" ht="19" x14ac:dyDescent="0.25">
      <c r="A40" s="2"/>
      <c r="B40" s="1"/>
      <c r="C40" s="1"/>
      <c r="D40" s="1"/>
      <c r="E40" s="1"/>
      <c r="F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98"/>
      <c r="Y40" s="98"/>
      <c r="Z40" s="98"/>
      <c r="AA40" s="1"/>
      <c r="AB40" s="1"/>
      <c r="AC40" s="2"/>
      <c r="AD40" s="1"/>
    </row>
    <row r="41" spans="1:30" ht="19" x14ac:dyDescent="0.25">
      <c r="A41" s="2"/>
      <c r="B41" s="1"/>
      <c r="C41" s="1"/>
      <c r="D41" s="1"/>
      <c r="E41" s="1"/>
      <c r="F41" s="1"/>
      <c r="H41" s="1"/>
      <c r="I41" s="1"/>
      <c r="J41" s="37"/>
      <c r="K41" s="1"/>
      <c r="L41" s="37"/>
      <c r="M41" s="1"/>
      <c r="N41" s="1"/>
      <c r="O41" s="1"/>
      <c r="P41" s="65"/>
      <c r="Q41" s="1"/>
      <c r="R41" s="1"/>
      <c r="S41" s="1"/>
      <c r="T41" s="1"/>
      <c r="U41" s="1"/>
      <c r="V41" s="1"/>
      <c r="W41" s="1"/>
      <c r="X41" s="98"/>
      <c r="Y41" s="98"/>
      <c r="Z41" s="98"/>
      <c r="AA41" s="1"/>
      <c r="AB41" s="1"/>
      <c r="AC41" s="2"/>
      <c r="AD41" s="1"/>
    </row>
    <row r="42" spans="1:30" ht="19" x14ac:dyDescent="0.25">
      <c r="A42" s="2"/>
      <c r="B42" s="1"/>
      <c r="C42" s="61"/>
      <c r="D42" s="1"/>
      <c r="E42" s="1"/>
      <c r="F42" s="1"/>
      <c r="H42" s="18"/>
      <c r="I42" s="1"/>
      <c r="J42" s="50"/>
      <c r="K42" s="1"/>
      <c r="L42" s="50"/>
      <c r="M42" s="1"/>
      <c r="N42" s="65"/>
      <c r="O42" s="1"/>
      <c r="P42" s="65"/>
      <c r="Q42" s="1"/>
      <c r="R42" s="65"/>
      <c r="S42" s="1"/>
      <c r="T42" s="1"/>
      <c r="U42" s="1"/>
      <c r="V42" s="1"/>
      <c r="W42" s="1"/>
      <c r="X42" s="98"/>
      <c r="Y42" s="98"/>
      <c r="Z42" s="98"/>
      <c r="AA42" s="1"/>
      <c r="AB42" s="1"/>
      <c r="AC42" s="2"/>
      <c r="AD42" s="1"/>
    </row>
    <row r="43" spans="1:30" ht="19" hidden="1" x14ac:dyDescent="0.25">
      <c r="A43" s="2"/>
      <c r="B43" s="1"/>
      <c r="C43" s="19"/>
      <c r="D43" s="1"/>
      <c r="E43" s="1"/>
      <c r="F43" s="51" t="s">
        <v>17</v>
      </c>
      <c r="G43" s="51"/>
      <c r="H43" s="34" t="s">
        <v>20</v>
      </c>
      <c r="I43" s="52"/>
      <c r="J43" s="52" t="s">
        <v>18</v>
      </c>
      <c r="K43" s="52"/>
      <c r="L43" s="52" t="s">
        <v>18</v>
      </c>
      <c r="M43" s="52"/>
      <c r="N43" s="52" t="s">
        <v>18</v>
      </c>
      <c r="O43" s="52"/>
      <c r="P43" s="52" t="s">
        <v>18</v>
      </c>
      <c r="Q43" s="1"/>
      <c r="R43" s="52" t="s">
        <v>18</v>
      </c>
      <c r="S43" s="1"/>
      <c r="T43" s="1"/>
      <c r="U43" s="1"/>
      <c r="V43" s="1"/>
      <c r="W43" s="1"/>
      <c r="X43" s="98"/>
      <c r="Y43" s="98"/>
      <c r="Z43" s="98"/>
      <c r="AA43" s="1"/>
      <c r="AB43" s="1"/>
      <c r="AC43" s="2"/>
      <c r="AD43" s="1"/>
    </row>
    <row r="44" spans="1:30" ht="19" hidden="1" x14ac:dyDescent="0.25">
      <c r="A44" s="2"/>
      <c r="B44" s="1"/>
      <c r="C44" s="11"/>
      <c r="D44" s="11"/>
      <c r="E44" s="1"/>
      <c r="F44" s="37" t="s">
        <v>10</v>
      </c>
      <c r="G44" s="37"/>
      <c r="H44" s="19">
        <f>H10*(1+H14)</f>
        <v>100</v>
      </c>
      <c r="I44" s="48"/>
      <c r="J44" s="48">
        <f>J10*(1+J14)</f>
        <v>35</v>
      </c>
      <c r="K44" s="48"/>
      <c r="L44" s="48">
        <f>L10*(1+L14)</f>
        <v>35</v>
      </c>
      <c r="M44" s="48"/>
      <c r="N44" s="48">
        <f>N10*(1+N14)</f>
        <v>100</v>
      </c>
      <c r="O44" s="48"/>
      <c r="P44" s="48">
        <f>P10*(1+P14)</f>
        <v>100</v>
      </c>
      <c r="Q44" s="1"/>
      <c r="R44" s="48">
        <f>R10*(1+R14)</f>
        <v>100</v>
      </c>
      <c r="S44" s="1"/>
      <c r="T44" s="1"/>
      <c r="U44" s="1"/>
      <c r="V44" s="1"/>
      <c r="W44" s="1"/>
      <c r="X44" s="98"/>
      <c r="Y44" s="98"/>
      <c r="Z44" s="98"/>
      <c r="AA44" s="1"/>
      <c r="AB44" s="1"/>
      <c r="AC44" s="2"/>
      <c r="AD44" s="1"/>
    </row>
    <row r="45" spans="1:30" ht="19" hidden="1" x14ac:dyDescent="0.25">
      <c r="A45" s="2"/>
      <c r="B45" s="1"/>
      <c r="C45" s="12"/>
      <c r="D45" s="12"/>
      <c r="E45" s="1"/>
      <c r="F45" s="37" t="s">
        <v>16</v>
      </c>
      <c r="G45" s="37"/>
      <c r="H45" s="27">
        <f>H44*(1+H15)</f>
        <v>135</v>
      </c>
      <c r="I45" s="53"/>
      <c r="J45" s="53">
        <f>J44*(1+J15)</f>
        <v>52.5</v>
      </c>
      <c r="K45" s="53"/>
      <c r="L45" s="53">
        <f>L44*(1+L15)</f>
        <v>36.050000000000004</v>
      </c>
      <c r="M45" s="53"/>
      <c r="N45" s="53">
        <f>N44*(1+N15)</f>
        <v>100</v>
      </c>
      <c r="O45" s="53"/>
      <c r="P45" s="53">
        <f>P44*(1+P15)</f>
        <v>100</v>
      </c>
      <c r="Q45" s="1"/>
      <c r="R45" s="53">
        <f>R44*(1+R15)</f>
        <v>100</v>
      </c>
      <c r="S45" s="26"/>
      <c r="T45" s="26"/>
      <c r="U45" s="26"/>
      <c r="V45" s="26"/>
      <c r="W45" s="26"/>
      <c r="X45" s="98"/>
      <c r="Y45" s="98"/>
      <c r="Z45" s="98"/>
      <c r="AA45" s="1"/>
      <c r="AB45" s="1"/>
      <c r="AC45" s="2"/>
      <c r="AD45" s="1"/>
    </row>
    <row r="46" spans="1:30" ht="19" hidden="1" x14ac:dyDescent="0.25">
      <c r="A46" s="2"/>
      <c r="B46" s="1"/>
      <c r="C46" s="1"/>
      <c r="D46" s="1"/>
      <c r="E46" s="1"/>
      <c r="F46" s="37" t="s">
        <v>15</v>
      </c>
      <c r="G46" s="37"/>
      <c r="H46" s="19">
        <f>H45*H16</f>
        <v>16.2</v>
      </c>
      <c r="I46" s="48"/>
      <c r="J46" s="48">
        <f>J45*J16</f>
        <v>6.3</v>
      </c>
      <c r="K46" s="48"/>
      <c r="L46" s="48">
        <f>L45*L16</f>
        <v>4.3260000000000005</v>
      </c>
      <c r="M46" s="48"/>
      <c r="N46" s="48">
        <f>N45*N16</f>
        <v>12</v>
      </c>
      <c r="O46" s="48"/>
      <c r="P46" s="48">
        <f>P45*P16</f>
        <v>12</v>
      </c>
      <c r="Q46" s="1"/>
      <c r="R46" s="48">
        <f>R45*R16</f>
        <v>12</v>
      </c>
      <c r="S46" s="28"/>
      <c r="T46" s="28"/>
      <c r="U46" s="30"/>
      <c r="V46" s="28"/>
      <c r="W46" s="28"/>
      <c r="X46" s="98"/>
      <c r="Y46" s="98"/>
      <c r="Z46" s="98"/>
      <c r="AA46" s="1"/>
      <c r="AB46" s="1"/>
      <c r="AC46" s="2"/>
      <c r="AD46" s="1"/>
    </row>
    <row r="47" spans="1:30" ht="19" hidden="1" x14ac:dyDescent="0.25">
      <c r="A47" s="2"/>
      <c r="B47" s="1"/>
      <c r="C47" s="12"/>
      <c r="D47" s="12"/>
      <c r="E47" s="1"/>
      <c r="F47" s="41" t="s">
        <v>11</v>
      </c>
      <c r="G47" s="41"/>
      <c r="H47" s="40">
        <f>H45*(1+H16)</f>
        <v>151.20000000000002</v>
      </c>
      <c r="I47" s="58"/>
      <c r="J47" s="54">
        <f>J45*(1+J16)</f>
        <v>58.800000000000004</v>
      </c>
      <c r="K47" s="58"/>
      <c r="L47" s="54">
        <f>L45*(1+L16)</f>
        <v>40.376000000000012</v>
      </c>
      <c r="M47" s="58"/>
      <c r="N47" s="54">
        <f>N45*(1+N16)</f>
        <v>112.00000000000001</v>
      </c>
      <c r="O47" s="58"/>
      <c r="P47" s="54">
        <f>P45*(1+P16)</f>
        <v>112.00000000000001</v>
      </c>
      <c r="Q47" s="1"/>
      <c r="R47" s="54">
        <f>R45*(1+R16)</f>
        <v>112.00000000000001</v>
      </c>
      <c r="S47" s="1"/>
      <c r="T47" s="1"/>
      <c r="U47" s="1"/>
      <c r="V47" s="1"/>
      <c r="W47" s="1"/>
      <c r="X47" s="98"/>
      <c r="Y47" s="98"/>
      <c r="Z47" s="98"/>
      <c r="AA47" s="1"/>
      <c r="AB47" s="1"/>
      <c r="AC47" s="2"/>
      <c r="AD47" s="1"/>
    </row>
    <row r="48" spans="1:30" ht="19" hidden="1" x14ac:dyDescent="0.25">
      <c r="A48" s="2"/>
      <c r="B48" s="1"/>
      <c r="C48" s="13"/>
      <c r="D48" s="13"/>
      <c r="E48" s="1"/>
      <c r="F48" s="37"/>
      <c r="G48" s="37"/>
      <c r="H48" s="18"/>
      <c r="I48" s="50"/>
      <c r="J48" s="50"/>
      <c r="K48" s="50"/>
      <c r="L48" s="50"/>
      <c r="M48" s="50"/>
      <c r="N48" s="50"/>
      <c r="O48" s="50"/>
      <c r="P48" s="50"/>
      <c r="Q48" s="1"/>
      <c r="R48" s="50"/>
      <c r="S48" s="1"/>
      <c r="T48" s="1"/>
      <c r="U48" s="1"/>
      <c r="V48" s="1"/>
      <c r="W48" s="1"/>
      <c r="X48" s="98"/>
      <c r="Y48" s="98"/>
      <c r="Z48" s="98"/>
      <c r="AA48" s="1"/>
      <c r="AB48" s="1"/>
      <c r="AC48" s="2"/>
      <c r="AD48" s="1"/>
    </row>
    <row r="49" spans="1:30" ht="19" hidden="1" x14ac:dyDescent="0.25">
      <c r="A49" s="2"/>
      <c r="B49" s="1"/>
      <c r="C49" s="1"/>
      <c r="D49" s="1"/>
      <c r="E49" s="1"/>
      <c r="F49" s="51" t="s">
        <v>17</v>
      </c>
      <c r="G49" s="51"/>
      <c r="H49" s="26" t="s">
        <v>21</v>
      </c>
      <c r="I49" s="55"/>
      <c r="J49" s="55" t="s">
        <v>19</v>
      </c>
      <c r="K49" s="55"/>
      <c r="L49" s="55" t="s">
        <v>19</v>
      </c>
      <c r="M49" s="55"/>
      <c r="N49" s="55" t="s">
        <v>19</v>
      </c>
      <c r="O49" s="55"/>
      <c r="P49" s="55" t="s">
        <v>19</v>
      </c>
      <c r="Q49" s="1"/>
      <c r="R49" s="55" t="s">
        <v>19</v>
      </c>
      <c r="S49" s="1"/>
      <c r="T49" s="1"/>
      <c r="U49" s="1"/>
      <c r="V49" s="1"/>
      <c r="W49" s="1"/>
      <c r="X49" s="98"/>
      <c r="Y49" s="98"/>
      <c r="Z49" s="98"/>
      <c r="AA49" s="1"/>
      <c r="AB49" s="1"/>
      <c r="AC49" s="2"/>
      <c r="AD49" s="1"/>
    </row>
    <row r="50" spans="1:30" ht="19" hidden="1" x14ac:dyDescent="0.25">
      <c r="A50" s="2"/>
      <c r="B50" s="1"/>
      <c r="C50" s="14"/>
      <c r="D50" s="14"/>
      <c r="E50" s="1"/>
      <c r="F50" s="37" t="s">
        <v>10</v>
      </c>
      <c r="G50" s="37"/>
      <c r="H50" s="19">
        <f>H10/(1-H14)</f>
        <v>100</v>
      </c>
      <c r="I50" s="48"/>
      <c r="J50" s="48">
        <f>J10/(1-J14)</f>
        <v>35</v>
      </c>
      <c r="K50" s="48"/>
      <c r="L50" s="48">
        <f>L10/(1-L14)</f>
        <v>35</v>
      </c>
      <c r="M50" s="48"/>
      <c r="N50" s="48">
        <f>N10/(1-N14)</f>
        <v>100</v>
      </c>
      <c r="O50" s="48"/>
      <c r="P50" s="48">
        <f>P10/(1-P14)</f>
        <v>100</v>
      </c>
      <c r="Q50" s="1"/>
      <c r="R50" s="48">
        <f>R10/(1-R14)</f>
        <v>100</v>
      </c>
      <c r="S50" s="1"/>
      <c r="T50" s="1"/>
      <c r="U50" s="1"/>
      <c r="V50" s="1"/>
      <c r="W50" s="1"/>
      <c r="X50" s="98"/>
      <c r="Y50" s="98"/>
      <c r="Z50" s="98"/>
      <c r="AA50" s="1"/>
      <c r="AB50" s="1"/>
      <c r="AC50" s="2"/>
      <c r="AD50" s="1"/>
    </row>
    <row r="51" spans="1:30" ht="19" hidden="1" x14ac:dyDescent="0.25">
      <c r="A51" s="2"/>
      <c r="B51" s="1"/>
      <c r="C51" s="1"/>
      <c r="D51" s="1"/>
      <c r="E51" s="1"/>
      <c r="F51" s="37" t="s">
        <v>16</v>
      </c>
      <c r="G51" s="37"/>
      <c r="H51" s="38">
        <f>H50/(1-H15)</f>
        <v>153.84615384615384</v>
      </c>
      <c r="I51" s="48"/>
      <c r="J51" s="48">
        <f>J50/(1-J15)</f>
        <v>70</v>
      </c>
      <c r="K51" s="48"/>
      <c r="L51" s="48">
        <f>L50/(1-L15)</f>
        <v>36.082474226804123</v>
      </c>
      <c r="M51" s="48"/>
      <c r="N51" s="48">
        <f>N50/(1-N15)</f>
        <v>100</v>
      </c>
      <c r="O51" s="48"/>
      <c r="P51" s="48">
        <f>P50/(1-P15)</f>
        <v>100</v>
      </c>
      <c r="Q51" s="1"/>
      <c r="R51" s="48">
        <f>R50/(1-R15)</f>
        <v>100</v>
      </c>
      <c r="S51" s="1"/>
      <c r="T51" s="1"/>
      <c r="U51" s="1"/>
      <c r="V51" s="1"/>
      <c r="W51" s="1"/>
      <c r="X51" s="98"/>
      <c r="Y51" s="98"/>
      <c r="Z51" s="98"/>
      <c r="AA51" s="1"/>
      <c r="AB51" s="1"/>
      <c r="AC51" s="2"/>
      <c r="AD51" s="1"/>
    </row>
    <row r="52" spans="1:30" ht="19" hidden="1" x14ac:dyDescent="0.25">
      <c r="A52" s="2"/>
      <c r="B52" s="1"/>
      <c r="C52" s="1"/>
      <c r="D52" s="1"/>
      <c r="E52" s="1"/>
      <c r="F52" s="37" t="s">
        <v>15</v>
      </c>
      <c r="G52" s="37"/>
      <c r="H52" s="19">
        <f>H51*H16</f>
        <v>18.46153846153846</v>
      </c>
      <c r="I52" s="48"/>
      <c r="J52" s="48">
        <f>J51*J16</f>
        <v>8.4</v>
      </c>
      <c r="K52" s="48"/>
      <c r="L52" s="48">
        <f>L51*L16</f>
        <v>4.3298969072164946</v>
      </c>
      <c r="M52" s="48"/>
      <c r="N52" s="48">
        <f>N51*N16</f>
        <v>12</v>
      </c>
      <c r="O52" s="48"/>
      <c r="P52" s="48">
        <f>P51*P16</f>
        <v>12</v>
      </c>
      <c r="Q52" s="1"/>
      <c r="R52" s="48">
        <f>R51*R16</f>
        <v>12</v>
      </c>
      <c r="S52" s="1"/>
      <c r="T52" s="1"/>
      <c r="U52" s="1"/>
      <c r="V52" s="1"/>
      <c r="W52" s="1"/>
      <c r="X52" s="98"/>
      <c r="Y52" s="98"/>
      <c r="Z52" s="98"/>
      <c r="AA52" s="1"/>
      <c r="AB52" s="1"/>
      <c r="AC52" s="2"/>
      <c r="AD52" s="1"/>
    </row>
    <row r="53" spans="1:30" ht="19" hidden="1" x14ac:dyDescent="0.25">
      <c r="A53" s="2"/>
      <c r="B53" s="1"/>
      <c r="C53" s="1"/>
      <c r="D53" s="1"/>
      <c r="E53" s="1"/>
      <c r="F53" s="41" t="s">
        <v>11</v>
      </c>
      <c r="G53" s="41"/>
      <c r="H53" s="40">
        <f>H51*(1+H16)</f>
        <v>172.30769230769232</v>
      </c>
      <c r="I53" s="58"/>
      <c r="J53" s="54">
        <f>J51*(1+J16)</f>
        <v>78.400000000000006</v>
      </c>
      <c r="K53" s="58"/>
      <c r="L53" s="54">
        <f>L51*(1+L16)</f>
        <v>40.412371134020624</v>
      </c>
      <c r="M53" s="58"/>
      <c r="N53" s="54">
        <f>N51*(1+N16)</f>
        <v>112.00000000000001</v>
      </c>
      <c r="O53" s="58"/>
      <c r="P53" s="54">
        <f>P51*(1+P16)</f>
        <v>112.00000000000001</v>
      </c>
      <c r="Q53" s="1"/>
      <c r="R53" s="54">
        <f>R51*(1+R16)</f>
        <v>112.00000000000001</v>
      </c>
      <c r="S53" s="1"/>
      <c r="T53" s="1"/>
      <c r="U53" s="1"/>
      <c r="V53" s="1"/>
      <c r="W53" s="1"/>
      <c r="X53" s="98"/>
      <c r="Y53" s="98"/>
      <c r="Z53" s="98"/>
      <c r="AA53" s="1"/>
      <c r="AB53" s="1"/>
      <c r="AC53" s="2"/>
      <c r="AD53" s="1"/>
    </row>
    <row r="54" spans="1:30" ht="19" hidden="1" x14ac:dyDescent="0.25">
      <c r="A54" s="2"/>
      <c r="B54" s="1"/>
      <c r="C54" s="1"/>
      <c r="D54" s="1"/>
      <c r="E54" s="1"/>
      <c r="F54" s="37"/>
      <c r="G54" s="37"/>
      <c r="H54" s="1"/>
      <c r="I54" s="37"/>
      <c r="J54" s="37"/>
      <c r="K54" s="37"/>
      <c r="L54" s="37"/>
      <c r="M54" s="37"/>
      <c r="N54" s="37"/>
      <c r="O54" s="37"/>
      <c r="P54" s="37"/>
      <c r="Q54" s="1"/>
      <c r="R54" s="37"/>
      <c r="S54" s="1"/>
      <c r="T54" s="1"/>
      <c r="U54" s="1"/>
      <c r="V54" s="1"/>
      <c r="W54" s="1"/>
      <c r="X54" s="98"/>
      <c r="Y54" s="98"/>
      <c r="Z54" s="98"/>
      <c r="AA54" s="1"/>
      <c r="AB54" s="1"/>
      <c r="AC54" s="2"/>
      <c r="AD54" s="1"/>
    </row>
    <row r="55" spans="1:30" ht="19" hidden="1" x14ac:dyDescent="0.25">
      <c r="A55" s="2"/>
      <c r="B55" s="1"/>
      <c r="C55" s="1"/>
      <c r="D55" s="1"/>
      <c r="E55" s="1"/>
      <c r="F55" s="51" t="s">
        <v>22</v>
      </c>
      <c r="G55" s="51"/>
      <c r="H55" s="26" t="s">
        <v>20</v>
      </c>
      <c r="I55" s="55"/>
      <c r="J55" s="55" t="s">
        <v>18</v>
      </c>
      <c r="K55" s="55"/>
      <c r="L55" s="55" t="s">
        <v>18</v>
      </c>
      <c r="M55" s="55"/>
      <c r="N55" s="55" t="s">
        <v>18</v>
      </c>
      <c r="O55" s="55"/>
      <c r="P55" s="55" t="s">
        <v>18</v>
      </c>
      <c r="Q55" s="1"/>
      <c r="R55" s="55" t="s">
        <v>18</v>
      </c>
      <c r="S55" s="1"/>
      <c r="T55" s="1"/>
      <c r="U55" s="1"/>
      <c r="V55" s="1"/>
      <c r="W55" s="1"/>
      <c r="X55" s="98"/>
      <c r="Y55" s="98"/>
      <c r="Z55" s="98"/>
      <c r="AA55" s="1"/>
      <c r="AB55" s="1"/>
      <c r="AC55" s="2"/>
      <c r="AD55" s="1"/>
    </row>
    <row r="56" spans="1:30" ht="19" hidden="1" x14ac:dyDescent="0.25">
      <c r="A56" s="2"/>
      <c r="B56" s="1"/>
      <c r="C56" s="1"/>
      <c r="D56" s="1"/>
      <c r="E56" s="1"/>
      <c r="F56" s="37" t="s">
        <v>15</v>
      </c>
      <c r="G56" s="37"/>
      <c r="H56" s="38">
        <f>H10*H16</f>
        <v>12</v>
      </c>
      <c r="I56" s="48"/>
      <c r="J56" s="48">
        <f>J10*J16</f>
        <v>4.2</v>
      </c>
      <c r="K56" s="48"/>
      <c r="L56" s="48">
        <f>L10*L16</f>
        <v>4.2</v>
      </c>
      <c r="M56" s="48"/>
      <c r="N56" s="48">
        <f>N10*N16</f>
        <v>12</v>
      </c>
      <c r="O56" s="48"/>
      <c r="P56" s="48">
        <f>P10*P16</f>
        <v>12</v>
      </c>
      <c r="Q56" s="1"/>
      <c r="R56" s="48">
        <f>R10*R16</f>
        <v>12</v>
      </c>
      <c r="S56" s="1"/>
      <c r="T56" s="1"/>
      <c r="U56" s="1"/>
      <c r="V56" s="1"/>
      <c r="W56" s="1"/>
      <c r="X56" s="98"/>
      <c r="Y56" s="98"/>
      <c r="Z56" s="98"/>
      <c r="AA56" s="1"/>
      <c r="AB56" s="1"/>
      <c r="AC56" s="2"/>
      <c r="AD56" s="1"/>
    </row>
    <row r="57" spans="1:30" ht="19" hidden="1" x14ac:dyDescent="0.25">
      <c r="A57" s="2"/>
      <c r="B57" s="1"/>
      <c r="C57" s="1"/>
      <c r="D57" s="1"/>
      <c r="E57" s="1"/>
      <c r="F57" s="37" t="s">
        <v>16</v>
      </c>
      <c r="G57" s="37"/>
      <c r="H57" s="28">
        <f>H10/(1+H16)</f>
        <v>89.285714285714278</v>
      </c>
      <c r="I57" s="48"/>
      <c r="J57" s="48">
        <f>J10/(1+J16)</f>
        <v>31.249999999999996</v>
      </c>
      <c r="K57" s="48"/>
      <c r="L57" s="48">
        <f>L10/(1+L16)</f>
        <v>31.249999999999996</v>
      </c>
      <c r="M57" s="48"/>
      <c r="N57" s="48">
        <f>N10/(1+N16)</f>
        <v>89.285714285714278</v>
      </c>
      <c r="O57" s="48"/>
      <c r="P57" s="48">
        <f>P10/(1+P16)</f>
        <v>89.285714285714278</v>
      </c>
      <c r="Q57" s="1"/>
      <c r="R57" s="48">
        <f>R10/(1+R16)</f>
        <v>89.285714285714278</v>
      </c>
      <c r="S57" s="1"/>
      <c r="T57" s="1"/>
      <c r="U57" s="1"/>
      <c r="V57" s="1"/>
      <c r="W57" s="1"/>
      <c r="X57" s="98"/>
      <c r="Y57" s="98"/>
      <c r="Z57" s="98"/>
      <c r="AA57" s="1"/>
      <c r="AB57" s="1"/>
      <c r="AC57" s="2"/>
      <c r="AD57" s="1"/>
    </row>
    <row r="58" spans="1:30" ht="19" hidden="1" x14ac:dyDescent="0.25">
      <c r="A58" s="2"/>
      <c r="B58" s="1"/>
      <c r="C58" s="1"/>
      <c r="D58" s="1"/>
      <c r="E58" s="1"/>
      <c r="F58" s="37" t="s">
        <v>10</v>
      </c>
      <c r="G58" s="37"/>
      <c r="H58" s="28">
        <f>H57/(1+H15)</f>
        <v>66.137566137566125</v>
      </c>
      <c r="I58" s="48"/>
      <c r="J58" s="48">
        <f>J57/(1+J15)</f>
        <v>20.833333333333332</v>
      </c>
      <c r="K58" s="48"/>
      <c r="L58" s="48">
        <f>L57/(1+L15)</f>
        <v>30.339805825242713</v>
      </c>
      <c r="M58" s="48"/>
      <c r="N58" s="48">
        <f>N57/(1+N15)</f>
        <v>89.285714285714278</v>
      </c>
      <c r="O58" s="48"/>
      <c r="P58" s="48">
        <f>P57/(1+P15)</f>
        <v>89.285714285714278</v>
      </c>
      <c r="Q58" s="1"/>
      <c r="R58" s="48">
        <f>R57/(1+R15)</f>
        <v>89.285714285714278</v>
      </c>
      <c r="S58" s="1"/>
      <c r="T58" s="1"/>
      <c r="U58" s="1"/>
      <c r="V58" s="1"/>
      <c r="W58" s="1"/>
      <c r="X58" s="98"/>
      <c r="Y58" s="98"/>
      <c r="Z58" s="98"/>
      <c r="AA58" s="1"/>
      <c r="AB58" s="1"/>
      <c r="AC58" s="2"/>
      <c r="AD58" s="1"/>
    </row>
    <row r="59" spans="1:30" ht="19" hidden="1" x14ac:dyDescent="0.25">
      <c r="A59" s="2"/>
      <c r="B59" s="1"/>
      <c r="C59" s="1"/>
      <c r="D59" s="1"/>
      <c r="E59" s="19"/>
      <c r="F59" s="41" t="s">
        <v>12</v>
      </c>
      <c r="G59" s="41"/>
      <c r="H59" s="43">
        <f>H58/(1+H14)</f>
        <v>66.137566137566125</v>
      </c>
      <c r="I59" s="58"/>
      <c r="J59" s="54">
        <f>J58/(1+J14)</f>
        <v>20.833333333333332</v>
      </c>
      <c r="K59" s="58"/>
      <c r="L59" s="54">
        <f>L58/(1+L14)</f>
        <v>30.339805825242713</v>
      </c>
      <c r="M59" s="58"/>
      <c r="N59" s="54">
        <f>N58/(1+N14)</f>
        <v>89.285714285714278</v>
      </c>
      <c r="O59" s="58"/>
      <c r="P59" s="54">
        <f>P58/(1+P14)</f>
        <v>89.285714285714278</v>
      </c>
      <c r="Q59" s="1"/>
      <c r="R59" s="54">
        <f>R58/(1+R14)</f>
        <v>89.285714285714278</v>
      </c>
      <c r="S59" s="28"/>
      <c r="T59" s="28"/>
      <c r="U59" s="28"/>
      <c r="V59" s="36"/>
      <c r="W59" s="36"/>
      <c r="X59" s="98"/>
      <c r="Y59" s="98"/>
      <c r="Z59" s="98"/>
      <c r="AA59" s="1"/>
      <c r="AB59" s="1"/>
      <c r="AC59" s="2"/>
      <c r="AD59" s="1"/>
    </row>
    <row r="60" spans="1:30" ht="19" hidden="1" x14ac:dyDescent="0.25">
      <c r="A60" s="2"/>
      <c r="B60" s="1"/>
      <c r="C60" s="1"/>
      <c r="D60" s="1"/>
      <c r="E60" s="1"/>
      <c r="F60" s="56"/>
      <c r="G60" s="56"/>
      <c r="H60" s="2"/>
      <c r="I60" s="56"/>
      <c r="J60" s="56"/>
      <c r="K60" s="56"/>
      <c r="L60" s="56"/>
      <c r="M60" s="56"/>
      <c r="N60" s="56"/>
      <c r="O60" s="56"/>
      <c r="P60" s="56"/>
      <c r="Q60" s="1"/>
      <c r="R60" s="56"/>
      <c r="S60" s="28"/>
      <c r="T60" s="28"/>
      <c r="U60" s="19"/>
      <c r="V60" s="25"/>
      <c r="W60" s="25"/>
      <c r="X60" s="98"/>
      <c r="Y60" s="98"/>
      <c r="Z60" s="98"/>
      <c r="AA60" s="1"/>
      <c r="AB60" s="1"/>
      <c r="AC60" s="2"/>
      <c r="AD60" s="1"/>
    </row>
    <row r="61" spans="1:30" ht="19" hidden="1" x14ac:dyDescent="0.25">
      <c r="A61" s="2"/>
      <c r="B61" s="1"/>
      <c r="C61" s="1"/>
      <c r="D61" s="1"/>
      <c r="E61" s="1"/>
      <c r="F61" s="51" t="s">
        <v>22</v>
      </c>
      <c r="G61" s="51"/>
      <c r="H61" s="26" t="s">
        <v>21</v>
      </c>
      <c r="I61" s="55"/>
      <c r="J61" s="55" t="s">
        <v>19</v>
      </c>
      <c r="K61" s="55"/>
      <c r="L61" s="55" t="s">
        <v>19</v>
      </c>
      <c r="M61" s="55"/>
      <c r="N61" s="55" t="s">
        <v>19</v>
      </c>
      <c r="O61" s="55"/>
      <c r="P61" s="55" t="s">
        <v>19</v>
      </c>
      <c r="Q61" s="1"/>
      <c r="R61" s="55" t="s">
        <v>19</v>
      </c>
      <c r="S61" s="1"/>
      <c r="T61" s="1"/>
      <c r="U61" s="1"/>
      <c r="V61" s="1"/>
      <c r="W61" s="1"/>
      <c r="X61" s="98"/>
      <c r="Y61" s="98"/>
      <c r="Z61" s="98"/>
      <c r="AA61" s="1"/>
      <c r="AB61" s="1"/>
      <c r="AC61" s="2"/>
      <c r="AD61" s="1"/>
    </row>
    <row r="62" spans="1:30" ht="19" hidden="1" x14ac:dyDescent="0.25">
      <c r="A62" s="2"/>
      <c r="B62" s="1"/>
      <c r="C62" s="1"/>
      <c r="D62" s="1"/>
      <c r="E62" s="1"/>
      <c r="F62" s="37" t="s">
        <v>15</v>
      </c>
      <c r="G62" s="37"/>
      <c r="H62" s="38">
        <f>H16*H10</f>
        <v>12</v>
      </c>
      <c r="I62" s="48"/>
      <c r="J62" s="48">
        <f>J16*J10</f>
        <v>4.2</v>
      </c>
      <c r="K62" s="48"/>
      <c r="L62" s="48">
        <f>L16*L10</f>
        <v>4.2</v>
      </c>
      <c r="M62" s="48"/>
      <c r="N62" s="48">
        <f>N16*N10</f>
        <v>12</v>
      </c>
      <c r="O62" s="48"/>
      <c r="P62" s="48">
        <f>P16*P10</f>
        <v>12</v>
      </c>
      <c r="Q62" s="1"/>
      <c r="R62" s="48">
        <f>R16*R10</f>
        <v>12</v>
      </c>
      <c r="S62" s="1"/>
      <c r="T62" s="1"/>
      <c r="U62" s="1"/>
      <c r="V62" s="1"/>
      <c r="W62" s="1"/>
      <c r="X62" s="98"/>
      <c r="Y62" s="98"/>
      <c r="Z62" s="98"/>
      <c r="AA62" s="1"/>
      <c r="AB62" s="1"/>
      <c r="AC62" s="2"/>
      <c r="AD62" s="1"/>
    </row>
    <row r="63" spans="1:30" ht="19" hidden="1" x14ac:dyDescent="0.25">
      <c r="A63" s="2"/>
      <c r="B63" s="1"/>
      <c r="C63" s="1"/>
      <c r="D63" s="1"/>
      <c r="E63" s="1"/>
      <c r="F63" s="37" t="s">
        <v>16</v>
      </c>
      <c r="G63" s="37"/>
      <c r="H63" s="28">
        <f>H10/(1+H16)</f>
        <v>89.285714285714278</v>
      </c>
      <c r="I63" s="48"/>
      <c r="J63" s="48">
        <f>J10/(1+J16)</f>
        <v>31.249999999999996</v>
      </c>
      <c r="K63" s="48"/>
      <c r="L63" s="48">
        <f>L10/(1+L16)</f>
        <v>31.249999999999996</v>
      </c>
      <c r="M63" s="48"/>
      <c r="N63" s="48">
        <f>N10/(1+N16)</f>
        <v>89.285714285714278</v>
      </c>
      <c r="O63" s="48"/>
      <c r="P63" s="48">
        <f>P10/(1+P16)</f>
        <v>89.285714285714278</v>
      </c>
      <c r="Q63" s="1"/>
      <c r="R63" s="48">
        <f>R10/(1+R16)</f>
        <v>89.285714285714278</v>
      </c>
      <c r="S63" s="1"/>
      <c r="T63" s="1"/>
      <c r="U63" s="1"/>
      <c r="V63" s="1"/>
      <c r="W63" s="1"/>
      <c r="X63" s="98"/>
      <c r="Y63" s="98"/>
      <c r="Z63" s="98"/>
      <c r="AA63" s="1"/>
      <c r="AB63" s="1"/>
      <c r="AC63" s="2"/>
      <c r="AD63" s="1"/>
    </row>
    <row r="64" spans="1:30" ht="19" hidden="1" x14ac:dyDescent="0.25">
      <c r="A64" s="2"/>
      <c r="B64" s="1"/>
      <c r="C64" s="1"/>
      <c r="D64" s="1"/>
      <c r="E64" s="19"/>
      <c r="F64" s="37" t="s">
        <v>10</v>
      </c>
      <c r="G64" s="37"/>
      <c r="H64" s="28">
        <f>H63*(1-H15)</f>
        <v>58.035714285714285</v>
      </c>
      <c r="I64" s="48"/>
      <c r="J64" s="48">
        <f>J63*(1-J15)</f>
        <v>15.624999999999998</v>
      </c>
      <c r="K64" s="48"/>
      <c r="L64" s="48">
        <f>L63*(1-L15)</f>
        <v>30.312499999999996</v>
      </c>
      <c r="M64" s="48"/>
      <c r="N64" s="48">
        <f>N63*(1-N15)</f>
        <v>89.285714285714278</v>
      </c>
      <c r="O64" s="48"/>
      <c r="P64" s="48">
        <f>P63*(1-P15)</f>
        <v>89.285714285714278</v>
      </c>
      <c r="Q64" s="1"/>
      <c r="R64" s="48">
        <f>R63*(1-R15)</f>
        <v>89.285714285714278</v>
      </c>
      <c r="S64" s="1"/>
      <c r="T64" s="1"/>
      <c r="U64" s="1"/>
      <c r="V64" s="1"/>
      <c r="W64" s="1"/>
      <c r="X64" s="98"/>
      <c r="Y64" s="98"/>
      <c r="Z64" s="98"/>
      <c r="AA64" s="1"/>
      <c r="AB64" s="1"/>
      <c r="AC64" s="2"/>
      <c r="AD64" s="1"/>
    </row>
    <row r="65" spans="1:30" ht="19" hidden="1" x14ac:dyDescent="0.25">
      <c r="A65" s="2"/>
      <c r="B65" s="1"/>
      <c r="C65" s="1"/>
      <c r="D65" s="1"/>
      <c r="E65" s="1"/>
      <c r="F65" s="41" t="s">
        <v>12</v>
      </c>
      <c r="G65" s="41"/>
      <c r="H65" s="43">
        <f>H64*(1-H14)</f>
        <v>58.035714285714285</v>
      </c>
      <c r="I65" s="58"/>
      <c r="J65" s="54">
        <f>J64*(1-J14)</f>
        <v>15.624999999999998</v>
      </c>
      <c r="K65" s="58"/>
      <c r="L65" s="54">
        <f>L64*(1-L14)</f>
        <v>30.312499999999996</v>
      </c>
      <c r="M65" s="58"/>
      <c r="N65" s="54">
        <f>N64*(1-N14)</f>
        <v>89.285714285714278</v>
      </c>
      <c r="O65" s="58"/>
      <c r="P65" s="54">
        <f>P64*(1-P14)</f>
        <v>89.285714285714278</v>
      </c>
      <c r="Q65" s="1"/>
      <c r="R65" s="54">
        <f>R64*(1-R14)</f>
        <v>89.285714285714278</v>
      </c>
      <c r="S65" s="1"/>
      <c r="T65" s="1"/>
      <c r="U65" s="1"/>
      <c r="V65" s="31"/>
      <c r="W65" s="31"/>
      <c r="X65" s="98"/>
      <c r="Y65" s="98"/>
      <c r="Z65" s="98"/>
      <c r="AA65" s="1"/>
      <c r="AB65" s="1"/>
      <c r="AC65" s="2"/>
      <c r="AD65" s="1"/>
    </row>
    <row r="66" spans="1:30" ht="19" x14ac:dyDescent="0.25">
      <c r="A66" s="2"/>
      <c r="B66" s="1"/>
      <c r="C66" s="1"/>
      <c r="D66" s="1"/>
      <c r="E66" s="1"/>
      <c r="F66" s="56"/>
      <c r="G66" s="56"/>
      <c r="H66" s="57"/>
      <c r="I66" s="57"/>
      <c r="J66" s="1"/>
      <c r="K66" s="57"/>
      <c r="L66" s="1"/>
      <c r="M66" s="57"/>
      <c r="N66" s="1"/>
      <c r="O66" s="57"/>
      <c r="P66" s="1"/>
      <c r="Q66" s="1"/>
      <c r="R66" s="1"/>
      <c r="S66" s="3"/>
      <c r="T66" s="3"/>
      <c r="U66" s="3"/>
      <c r="V66" s="8"/>
      <c r="W66" s="8"/>
      <c r="X66" s="98"/>
      <c r="Y66" s="98"/>
      <c r="Z66" s="98"/>
      <c r="AA66" s="8"/>
      <c r="AB66" s="8"/>
      <c r="AC66" s="2"/>
      <c r="AD66" s="1"/>
    </row>
    <row r="67" spans="1:30" ht="19" x14ac:dyDescent="0.25">
      <c r="A67" s="2"/>
      <c r="B67" s="1"/>
      <c r="C67" s="1"/>
      <c r="D67" s="1"/>
      <c r="E67" s="2"/>
      <c r="F67" s="6"/>
      <c r="G67" s="6"/>
      <c r="H67" s="1"/>
      <c r="I67" s="1"/>
      <c r="J67" s="1"/>
      <c r="K67" s="1"/>
      <c r="L67" s="2"/>
      <c r="M67" s="1"/>
      <c r="N67" s="2"/>
      <c r="O67" s="1"/>
      <c r="P67" s="2"/>
      <c r="Q67" s="2"/>
      <c r="R67" s="3"/>
      <c r="S67" s="3"/>
      <c r="T67" s="3"/>
      <c r="U67" s="3"/>
      <c r="V67" s="8"/>
      <c r="W67" s="8"/>
      <c r="X67" s="98"/>
      <c r="Y67" s="98"/>
      <c r="Z67" s="98"/>
      <c r="AA67" s="8"/>
      <c r="AB67" s="8"/>
      <c r="AC67" s="2"/>
      <c r="AD67" s="1"/>
    </row>
    <row r="68" spans="1:30" ht="19" x14ac:dyDescent="0.25">
      <c r="A68" s="2"/>
      <c r="B68" s="1"/>
      <c r="C68" s="1"/>
      <c r="D68" s="1"/>
      <c r="E68" s="2"/>
      <c r="F68" s="6"/>
      <c r="G68" s="6"/>
      <c r="H68" s="1"/>
      <c r="I68" s="1"/>
      <c r="J68" s="1"/>
      <c r="K68" s="1"/>
      <c r="L68" s="2"/>
      <c r="M68" s="1"/>
      <c r="N68" s="2"/>
      <c r="O68" s="1"/>
      <c r="P68" s="1"/>
      <c r="Q68" s="1"/>
      <c r="R68" s="2"/>
      <c r="S68" s="2"/>
      <c r="T68" s="2"/>
      <c r="U68" s="2"/>
      <c r="V68" s="6"/>
      <c r="W68" s="6"/>
      <c r="X68" s="98"/>
      <c r="Y68" s="98"/>
      <c r="Z68" s="98"/>
      <c r="AA68" s="6"/>
      <c r="AB68" s="6"/>
      <c r="AC68" s="2"/>
      <c r="AD68" s="1"/>
    </row>
    <row r="69" spans="1:30" ht="19" x14ac:dyDescent="0.25">
      <c r="A69" s="2"/>
      <c r="B69" s="1"/>
      <c r="C69" s="1"/>
      <c r="D69" s="1"/>
      <c r="E69" s="1"/>
      <c r="F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2"/>
      <c r="S69" s="2"/>
      <c r="T69" s="2"/>
      <c r="U69" s="2"/>
      <c r="V69" s="6"/>
      <c r="W69" s="6"/>
      <c r="X69" s="98"/>
      <c r="Y69" s="98"/>
      <c r="Z69" s="98"/>
      <c r="AA69" s="6"/>
      <c r="AB69" s="6"/>
      <c r="AC69" s="2"/>
      <c r="AD69" s="1"/>
    </row>
    <row r="70" spans="1:30" ht="19" x14ac:dyDescent="0.25">
      <c r="A70" s="2"/>
      <c r="B70" s="1"/>
      <c r="C70" s="1"/>
      <c r="D70" s="1"/>
      <c r="E70" s="1"/>
      <c r="F70" s="1"/>
      <c r="H70" s="1"/>
      <c r="I70" s="1"/>
      <c r="J70" s="1"/>
      <c r="K70" s="1"/>
      <c r="L70" s="1"/>
      <c r="M70" s="1"/>
      <c r="N70" s="1"/>
      <c r="O70" s="1"/>
      <c r="P70" s="2"/>
      <c r="Q70" s="2"/>
      <c r="R70" s="2"/>
      <c r="S70" s="2"/>
      <c r="T70" s="2"/>
      <c r="U70" s="2"/>
      <c r="V70" s="6"/>
      <c r="W70" s="6"/>
      <c r="X70" s="98"/>
      <c r="Y70" s="98"/>
      <c r="Z70" s="98"/>
      <c r="AA70" s="6"/>
      <c r="AB70" s="6"/>
      <c r="AC70" s="2"/>
      <c r="AD70" s="1"/>
    </row>
    <row r="71" spans="1:30" ht="19" x14ac:dyDescent="0.25">
      <c r="A71" s="2"/>
      <c r="B71" s="1"/>
      <c r="C71" s="1"/>
      <c r="D71" s="1"/>
      <c r="E71" s="6"/>
      <c r="F71" s="6"/>
      <c r="G71" s="6"/>
      <c r="H71" s="6"/>
      <c r="I71" s="6"/>
      <c r="J71" s="6"/>
      <c r="K71" s="6"/>
      <c r="L71" s="2"/>
      <c r="M71" s="6"/>
      <c r="N71" s="2"/>
      <c r="O71" s="6"/>
      <c r="P71" s="2"/>
      <c r="Q71" s="2"/>
      <c r="R71" s="2"/>
      <c r="S71" s="2"/>
      <c r="T71" s="2"/>
      <c r="U71" s="2"/>
      <c r="V71" s="6"/>
      <c r="W71" s="6"/>
      <c r="X71" s="98"/>
      <c r="Y71" s="98"/>
      <c r="Z71" s="98"/>
      <c r="AA71" s="6"/>
      <c r="AB71" s="6"/>
      <c r="AC71" s="2"/>
      <c r="AD71" s="1"/>
    </row>
    <row r="72" spans="1:30" ht="19" x14ac:dyDescent="0.25">
      <c r="A72" s="2"/>
      <c r="B72" s="1"/>
      <c r="C72" s="1"/>
      <c r="D72" s="1"/>
      <c r="E72" s="6"/>
      <c r="F72" s="6"/>
      <c r="G72" s="6"/>
      <c r="H72" s="6"/>
      <c r="I72" s="6"/>
      <c r="J72" s="6"/>
      <c r="K72" s="6"/>
      <c r="L72" s="2"/>
      <c r="M72" s="6"/>
      <c r="N72" s="2"/>
      <c r="O72" s="6"/>
      <c r="P72" s="7"/>
      <c r="Q72" s="2"/>
      <c r="R72" s="2"/>
      <c r="S72" s="2"/>
      <c r="T72" s="2"/>
      <c r="U72" s="2"/>
      <c r="V72" s="6"/>
      <c r="W72" s="6"/>
      <c r="X72" s="98"/>
      <c r="Y72" s="98"/>
      <c r="Z72" s="98"/>
      <c r="AA72" s="6"/>
      <c r="AB72" s="6"/>
      <c r="AC72" s="2"/>
      <c r="AD72" s="1"/>
    </row>
    <row r="73" spans="1:30" ht="19" x14ac:dyDescent="0.25">
      <c r="A73" s="2"/>
      <c r="B73" s="2"/>
      <c r="C73" s="6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2"/>
      <c r="Q73" s="2"/>
      <c r="R73" s="3"/>
      <c r="S73" s="3"/>
      <c r="T73" s="3"/>
      <c r="U73" s="3"/>
      <c r="V73" s="8"/>
      <c r="W73" s="8"/>
      <c r="X73" s="98"/>
      <c r="Y73" s="98"/>
      <c r="Z73" s="98"/>
      <c r="AA73" s="8"/>
      <c r="AB73" s="8"/>
      <c r="AC73" s="2"/>
      <c r="AD73" s="1"/>
    </row>
    <row r="74" spans="1:30" ht="19" x14ac:dyDescent="0.25">
      <c r="A74" s="2"/>
      <c r="B74" s="2"/>
      <c r="C74" s="6"/>
      <c r="D74" s="6"/>
      <c r="E74" s="6"/>
      <c r="F74" s="6"/>
      <c r="G74" s="6"/>
      <c r="H74" s="6"/>
      <c r="I74" s="6"/>
      <c r="J74" s="6"/>
      <c r="K74" s="6"/>
      <c r="L74" s="2"/>
      <c r="M74" s="6"/>
      <c r="N74" s="2"/>
      <c r="O74" s="6"/>
      <c r="P74" s="2"/>
      <c r="Q74" s="2"/>
      <c r="R74" s="2"/>
      <c r="S74" s="2"/>
      <c r="T74" s="2"/>
      <c r="U74" s="2"/>
      <c r="V74" s="9"/>
      <c r="W74" s="9"/>
      <c r="X74" s="98"/>
      <c r="Y74" s="98"/>
      <c r="Z74" s="98"/>
      <c r="AA74" s="9"/>
      <c r="AB74" s="9"/>
      <c r="AC74" s="2"/>
      <c r="AD74" s="1"/>
    </row>
    <row r="75" spans="1:30" ht="19" x14ac:dyDescent="0.25">
      <c r="A75" s="2"/>
      <c r="B75" s="2"/>
      <c r="C75" s="2"/>
      <c r="D75" s="6"/>
      <c r="E75" s="6"/>
      <c r="F75" s="6"/>
      <c r="G75" s="6"/>
      <c r="H75" s="6"/>
      <c r="I75" s="6"/>
      <c r="J75" s="6"/>
      <c r="K75" s="6"/>
      <c r="L75" s="2"/>
      <c r="M75" s="6"/>
      <c r="N75" s="2"/>
      <c r="O75" s="6"/>
      <c r="P75" s="2"/>
      <c r="Q75" s="2"/>
      <c r="R75" s="3"/>
      <c r="S75" s="3"/>
      <c r="T75" s="3"/>
      <c r="U75" s="3"/>
      <c r="V75" s="8"/>
      <c r="W75" s="8"/>
      <c r="X75" s="98"/>
      <c r="Y75" s="98"/>
      <c r="Z75" s="98"/>
      <c r="AA75" s="8"/>
      <c r="AB75" s="8"/>
      <c r="AC75" s="2"/>
      <c r="AD75" s="1"/>
    </row>
    <row r="76" spans="1:30" ht="19" x14ac:dyDescent="0.25">
      <c r="A76" s="2"/>
      <c r="B76" s="2"/>
      <c r="C76" s="2"/>
      <c r="D76" s="2"/>
      <c r="E76" s="6"/>
      <c r="F76" s="1"/>
      <c r="H76" s="61"/>
      <c r="I76" s="6"/>
      <c r="J76" s="6"/>
      <c r="K76" s="6"/>
      <c r="L76" s="2"/>
      <c r="M76" s="6"/>
      <c r="N76" s="2"/>
      <c r="O76" s="6"/>
      <c r="P76" s="2"/>
      <c r="Q76" s="2"/>
      <c r="R76" s="2"/>
      <c r="S76" s="2"/>
      <c r="T76" s="2"/>
      <c r="U76" s="2"/>
      <c r="V76" s="2"/>
      <c r="W76" s="2"/>
      <c r="X76" s="98"/>
      <c r="Y76" s="98"/>
      <c r="Z76" s="98"/>
      <c r="AA76" s="2"/>
      <c r="AB76" s="2"/>
      <c r="AC76" s="2"/>
      <c r="AD76" s="1"/>
    </row>
    <row r="77" spans="1:30" ht="19" x14ac:dyDescent="0.25">
      <c r="A77" s="2"/>
      <c r="B77" s="2"/>
      <c r="C77" s="42"/>
      <c r="D77" s="2"/>
      <c r="E77" s="6"/>
      <c r="F77" s="1"/>
      <c r="H77" s="19"/>
      <c r="I77" s="6"/>
      <c r="J77" s="6"/>
      <c r="K77" s="6"/>
      <c r="L77" s="2"/>
      <c r="M77" s="6"/>
      <c r="N77" s="2"/>
      <c r="O77" s="6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2"/>
      <c r="AD77" s="1"/>
    </row>
    <row r="78" spans="1:30" ht="19" x14ac:dyDescent="0.25">
      <c r="A78" s="2"/>
      <c r="B78" s="2"/>
      <c r="C78" s="42"/>
      <c r="D78" s="2"/>
      <c r="E78" s="1"/>
      <c r="F78" s="1"/>
      <c r="H78" s="19"/>
      <c r="I78" s="1"/>
      <c r="J78" s="1"/>
      <c r="K78" s="1"/>
      <c r="L78" s="1"/>
      <c r="M78" s="1"/>
      <c r="N78" s="1"/>
      <c r="O78" s="1"/>
      <c r="P78" s="2"/>
      <c r="Q78" s="2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2"/>
      <c r="AD78" s="1"/>
    </row>
    <row r="79" spans="1:30" ht="19" x14ac:dyDescent="0.25">
      <c r="A79" s="2"/>
      <c r="B79" s="2"/>
      <c r="C79" s="42"/>
      <c r="D79" s="2"/>
      <c r="E79" s="2"/>
      <c r="F79" s="1"/>
      <c r="H79" s="20"/>
      <c r="I79" s="2"/>
      <c r="J79" s="2"/>
      <c r="K79" s="2"/>
      <c r="L79" s="2"/>
      <c r="M79" s="2"/>
      <c r="N79" s="2"/>
      <c r="O79" s="2"/>
      <c r="P79" s="2"/>
      <c r="Q79" s="2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2"/>
      <c r="AD79" s="1"/>
    </row>
    <row r="80" spans="1:30" ht="19" x14ac:dyDescent="0.25">
      <c r="A80" s="2"/>
      <c r="B80" s="2"/>
      <c r="C80" s="64"/>
      <c r="D80" s="2"/>
      <c r="E80" s="2"/>
      <c r="F80" s="1"/>
      <c r="H80" s="18"/>
      <c r="I80" s="2"/>
      <c r="J80" s="2"/>
      <c r="K80" s="2"/>
      <c r="L80" s="2"/>
      <c r="M80" s="2"/>
      <c r="N80" s="2"/>
      <c r="O80" s="2"/>
      <c r="P80" s="2"/>
      <c r="Q80" s="2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2"/>
      <c r="AD80" s="1"/>
    </row>
    <row r="81" spans="1:30" ht="19" x14ac:dyDescent="0.25">
      <c r="A81" s="2"/>
      <c r="B81" s="2"/>
      <c r="C81" s="64"/>
      <c r="D81" s="2"/>
      <c r="E81" s="2"/>
      <c r="F81" s="1"/>
      <c r="H81" s="18"/>
      <c r="I81" s="2"/>
      <c r="J81" s="2"/>
      <c r="K81" s="2"/>
      <c r="L81" s="2"/>
      <c r="M81" s="2"/>
      <c r="N81" s="2"/>
      <c r="O81" s="2"/>
      <c r="P81" s="2"/>
      <c r="Q81" s="2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2"/>
      <c r="AD81" s="1"/>
    </row>
    <row r="82" spans="1:30" ht="19" x14ac:dyDescent="0.25">
      <c r="A82" s="1"/>
      <c r="B82" s="1"/>
      <c r="C82" s="65"/>
      <c r="D82" s="2"/>
      <c r="E82" s="2"/>
      <c r="F82" s="1"/>
      <c r="H82" s="18"/>
      <c r="I82" s="2"/>
      <c r="J82" s="2"/>
      <c r="K82" s="2"/>
      <c r="L82" s="2"/>
      <c r="M82" s="2"/>
      <c r="N82" s="2"/>
      <c r="O82" s="2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x14ac:dyDescent="0.2">
      <c r="A83" s="1"/>
      <c r="B83" s="1"/>
      <c r="C83" s="65"/>
      <c r="D83" s="1"/>
      <c r="E83" s="1"/>
      <c r="F83" s="1"/>
      <c r="H83" s="18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x14ac:dyDescent="0.2">
      <c r="A84" s="1"/>
      <c r="B84" s="1"/>
      <c r="C84" s="65"/>
      <c r="D84" s="1"/>
      <c r="E84" s="1"/>
      <c r="F84" s="15"/>
      <c r="G84" s="15"/>
      <c r="H84" s="34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x14ac:dyDescent="0.2">
      <c r="A85" s="1"/>
      <c r="B85" s="1"/>
      <c r="C85" s="28"/>
      <c r="D85" s="1"/>
      <c r="E85" s="1"/>
      <c r="F85" s="1"/>
      <c r="H85" s="19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x14ac:dyDescent="0.2">
      <c r="A86" s="1"/>
      <c r="B86" s="1"/>
      <c r="C86" s="28"/>
      <c r="D86" s="1"/>
      <c r="E86" s="1"/>
      <c r="F86" s="1"/>
      <c r="H86" s="27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x14ac:dyDescent="0.2">
      <c r="A87" s="1"/>
      <c r="B87" s="1"/>
      <c r="C87" s="28"/>
      <c r="D87" s="1"/>
      <c r="E87" s="1"/>
      <c r="F87" s="1"/>
      <c r="H87" s="19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x14ac:dyDescent="0.2">
      <c r="A88" s="1"/>
      <c r="B88" s="1"/>
      <c r="C88" s="28"/>
      <c r="D88" s="1"/>
      <c r="E88" s="1"/>
      <c r="F88" s="1"/>
      <c r="H88" s="2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x14ac:dyDescent="0.2">
      <c r="A89" s="1"/>
      <c r="B89" s="1"/>
      <c r="C89" s="65"/>
      <c r="D89" s="1"/>
      <c r="E89" s="1"/>
      <c r="F89" s="1"/>
      <c r="H89" s="18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x14ac:dyDescent="0.2">
      <c r="A90" s="1"/>
      <c r="B90" s="1"/>
      <c r="C90" s="1"/>
      <c r="D90" s="1"/>
      <c r="E90" s="1"/>
      <c r="F90" s="15"/>
      <c r="G90" s="15"/>
      <c r="H90" s="26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x14ac:dyDescent="0.2">
      <c r="A91" s="1"/>
      <c r="B91" s="1"/>
      <c r="C91" s="28"/>
      <c r="D91" s="1"/>
      <c r="E91" s="1"/>
      <c r="F91" s="37"/>
      <c r="G91" s="37"/>
      <c r="H91" s="19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x14ac:dyDescent="0.2">
      <c r="A92" s="1"/>
      <c r="B92" s="1"/>
      <c r="C92" s="28"/>
      <c r="D92" s="1"/>
      <c r="E92" s="1"/>
      <c r="F92" s="37"/>
      <c r="G92" s="37"/>
      <c r="H92" s="38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x14ac:dyDescent="0.2">
      <c r="A93" s="1"/>
      <c r="B93" s="1"/>
      <c r="C93" s="28"/>
      <c r="D93" s="1"/>
      <c r="E93" s="1"/>
      <c r="F93" s="37"/>
      <c r="G93" s="37"/>
      <c r="H93" s="19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x14ac:dyDescent="0.2">
      <c r="A94" s="1"/>
      <c r="B94" s="1"/>
      <c r="C94" s="28"/>
      <c r="D94" s="1"/>
      <c r="E94" s="1"/>
      <c r="F94" s="37"/>
      <c r="G94" s="37"/>
      <c r="H94" s="2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x14ac:dyDescent="0.2">
      <c r="A95" s="1"/>
      <c r="B95" s="1"/>
      <c r="C95" s="1"/>
      <c r="D95" s="1"/>
      <c r="E95" s="1"/>
      <c r="F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x14ac:dyDescent="0.2">
      <c r="A96" s="1"/>
      <c r="B96" s="1"/>
      <c r="C96" s="1"/>
      <c r="D96" s="1"/>
      <c r="E96" s="1"/>
      <c r="F96" s="15"/>
      <c r="G96" s="15"/>
      <c r="H96" s="26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x14ac:dyDescent="0.2">
      <c r="A97" s="1"/>
      <c r="B97" s="1"/>
      <c r="C97" s="28"/>
      <c r="D97" s="1"/>
      <c r="E97" s="1"/>
      <c r="F97" s="1"/>
      <c r="H97" s="38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x14ac:dyDescent="0.2">
      <c r="A98" s="1"/>
      <c r="B98" s="1"/>
      <c r="C98" s="28"/>
      <c r="D98" s="1"/>
      <c r="E98" s="1"/>
      <c r="F98" s="1"/>
      <c r="H98" s="28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x14ac:dyDescent="0.2">
      <c r="A99" s="1"/>
      <c r="B99" s="1"/>
      <c r="C99" s="28"/>
      <c r="D99" s="1"/>
      <c r="E99" s="1"/>
      <c r="F99" s="1"/>
      <c r="H99" s="28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x14ac:dyDescent="0.2">
      <c r="A100" s="1"/>
      <c r="B100" s="1"/>
      <c r="C100" s="28"/>
      <c r="D100" s="1"/>
      <c r="E100" s="1"/>
      <c r="F100" s="1"/>
      <c r="H100" s="3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9" x14ac:dyDescent="0.25">
      <c r="A101" s="1"/>
      <c r="B101" s="1"/>
      <c r="C101" s="1"/>
      <c r="D101" s="1"/>
      <c r="E101" s="1"/>
      <c r="F101" s="2"/>
      <c r="G101" s="2"/>
      <c r="H101" s="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x14ac:dyDescent="0.2">
      <c r="A102" s="1"/>
      <c r="B102" s="1"/>
      <c r="C102" s="1"/>
      <c r="D102" s="1"/>
      <c r="E102" s="1"/>
      <c r="F102" s="15"/>
      <c r="G102" s="15"/>
      <c r="H102" s="26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x14ac:dyDescent="0.2">
      <c r="A103" s="1"/>
      <c r="B103" s="1"/>
      <c r="C103" s="28"/>
      <c r="D103" s="1"/>
      <c r="E103" s="1"/>
      <c r="F103" s="1"/>
      <c r="H103" s="38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x14ac:dyDescent="0.2">
      <c r="A104" s="1"/>
      <c r="B104" s="1"/>
      <c r="C104" s="28"/>
      <c r="D104" s="1"/>
      <c r="E104" s="1"/>
      <c r="F104" s="1"/>
      <c r="H104" s="28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x14ac:dyDescent="0.2">
      <c r="A105" s="1"/>
      <c r="B105" s="1"/>
      <c r="C105" s="28"/>
      <c r="D105" s="1"/>
      <c r="E105" s="1"/>
      <c r="F105" s="1"/>
      <c r="H105" s="28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x14ac:dyDescent="0.2">
      <c r="C106" s="29"/>
      <c r="D106" s="1"/>
      <c r="E106" s="1"/>
      <c r="F106" s="1"/>
      <c r="H106" s="33"/>
      <c r="I106" s="1"/>
      <c r="J106" s="1"/>
      <c r="K106" s="1"/>
      <c r="L106" s="1"/>
      <c r="M106" s="1"/>
      <c r="N106" s="1"/>
      <c r="O106" s="1"/>
    </row>
  </sheetData>
  <mergeCells count="1">
    <mergeCell ref="H2:L2"/>
  </mergeCells>
  <dataValidations count="1">
    <dataValidation type="list" allowBlank="1" showInputMessage="1" showErrorMessage="1" sqref="H76 C42 H79" xr:uid="{2876F1DF-C6CF-614F-BDEA-FACE537EDF9E}">
      <formula1>#REF!</formula1>
    </dataValidation>
  </dataValidations>
  <pageMargins left="0.75" right="0.75" top="1" bottom="1" header="0.5" footer="0.5"/>
  <pageSetup paperSize="9" orientation="portrait" horizontalDpi="0" verticalDpi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DC88615-3585-3B4F-AD92-F4758EC41D14}">
          <x14:formula1>
            <xm:f>'Data Validation'!$B$2:$B$3</xm:f>
          </x14:formula1>
          <xm:sqref>J9 H9 L9 N9 P9 R9</xm:sqref>
        </x14:dataValidation>
        <x14:dataValidation type="list" allowBlank="1" showInputMessage="1" showErrorMessage="1" xr:uid="{A975ABD8-D0E3-664A-B880-D94033BEAFDD}">
          <x14:formula1>
            <xm:f>'Data Validation'!$B$5:$B$6</xm:f>
          </x14:formula1>
          <xm:sqref>H13 J13 L13 N13 P13 R13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7B604-0CDE-2A48-BDA6-FBFD40628256}">
  <dimension ref="B2:B6"/>
  <sheetViews>
    <sheetView workbookViewId="0">
      <selection activeCell="B7" sqref="B7"/>
    </sheetView>
  </sheetViews>
  <sheetFormatPr baseColWidth="10" defaultRowHeight="16" x14ac:dyDescent="0.2"/>
  <sheetData>
    <row r="2" spans="2:2" x14ac:dyDescent="0.2">
      <c r="B2" t="s">
        <v>12</v>
      </c>
    </row>
    <row r="3" spans="2:2" x14ac:dyDescent="0.2">
      <c r="B3" t="s">
        <v>11</v>
      </c>
    </row>
    <row r="5" spans="2:2" x14ac:dyDescent="0.2">
      <c r="B5" t="s">
        <v>13</v>
      </c>
    </row>
    <row r="6" spans="2:2" x14ac:dyDescent="0.2">
      <c r="B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 Segmentation </vt:lpstr>
      <vt:lpstr>Data Validation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Daniel Freeman</cp:lastModifiedBy>
  <dcterms:created xsi:type="dcterms:W3CDTF">2021-05-21T11:31:20Z</dcterms:created>
  <dcterms:modified xsi:type="dcterms:W3CDTF">2025-03-10T14:45:01Z</dcterms:modified>
</cp:coreProperties>
</file>